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14712" windowHeight="8016" tabRatio="829" activeTab="0"/>
  </bookViews>
  <sheets>
    <sheet name="钢管" sheetId="1" r:id="rId1"/>
    <sheet name="钢板" sheetId="2" r:id="rId2"/>
    <sheet name="角钢" sheetId="3" r:id="rId3"/>
    <sheet name="不等边角钢" sheetId="4" r:id="rId4"/>
    <sheet name="槽钢" sheetId="5" r:id="rId5"/>
    <sheet name="工字钢" sheetId="6" r:id="rId6"/>
    <sheet name="H型钢" sheetId="7" r:id="rId7"/>
    <sheet name="扁钢" sheetId="8" r:id="rId8"/>
    <sheet name="圆钢" sheetId="9" r:id="rId9"/>
    <sheet name="花纹板" sheetId="10" r:id="rId10"/>
    <sheet name="提取工程量计算式按输入先后排序" sheetId="11" r:id="rId11"/>
    <sheet name="顺序号提示" sheetId="12" state="hidden" r:id="rId12"/>
  </sheets>
  <definedNames/>
  <calcPr fullCalcOnLoad="1" fullPrecision="0"/>
</workbook>
</file>

<file path=xl/sharedStrings.xml><?xml version="1.0" encoding="utf-8"?>
<sst xmlns="http://schemas.openxmlformats.org/spreadsheetml/2006/main" count="517" uniqueCount="380">
  <si>
    <t>角钢</t>
  </si>
  <si>
    <t>钢管</t>
  </si>
  <si>
    <t>钢板</t>
  </si>
  <si>
    <t>序号</t>
  </si>
  <si>
    <t>本页合计</t>
  </si>
  <si>
    <t>管径mm</t>
  </si>
  <si>
    <t>壁厚mm</t>
  </si>
  <si>
    <t>重量kg</t>
  </si>
  <si>
    <t>总计kg</t>
  </si>
  <si>
    <t>宽 mm</t>
  </si>
  <si>
    <t>长度 米</t>
  </si>
  <si>
    <t>直 径mm</t>
  </si>
  <si>
    <t>重 量kg</t>
  </si>
  <si>
    <t>总 计kg</t>
  </si>
  <si>
    <t>钢管钢管钢管钢管钢管钢管钢管钢管钢管</t>
  </si>
  <si>
    <t>圆钢圆钢圆钢圆钢圆钢圆钢圆钢圆钢圆钢圆钢</t>
  </si>
  <si>
    <t>圆钢</t>
  </si>
  <si>
    <t>序号</t>
  </si>
  <si>
    <t>重量kg</t>
  </si>
  <si>
    <t>总计kg</t>
  </si>
  <si>
    <t>本页合计</t>
  </si>
  <si>
    <t>扁钢</t>
  </si>
  <si>
    <t>扁钢扁钢扁钢扁钢扁钢扁钢扁钢扁钢扁钢扁钢扁钢扁钢</t>
  </si>
  <si>
    <t>长度 m</t>
  </si>
  <si>
    <t>厚 mm</t>
  </si>
  <si>
    <t>序号</t>
  </si>
  <si>
    <t>面积 ㎡</t>
  </si>
  <si>
    <t>块 数</t>
  </si>
  <si>
    <t>板厚mm</t>
  </si>
  <si>
    <t>重量kg</t>
  </si>
  <si>
    <t>总计kg</t>
  </si>
  <si>
    <t>本页合计</t>
  </si>
  <si>
    <t>花纹板</t>
  </si>
  <si>
    <t>长 m</t>
  </si>
  <si>
    <t>宽 m</t>
  </si>
  <si>
    <t>单管托</t>
  </si>
  <si>
    <t>双管托</t>
  </si>
  <si>
    <t>序号</t>
  </si>
  <si>
    <t>重量kg</t>
  </si>
  <si>
    <t>总计kg</t>
  </si>
  <si>
    <t>本页合计</t>
  </si>
  <si>
    <t>H型钢</t>
  </si>
  <si>
    <t>长度 m</t>
  </si>
  <si>
    <t>型号</t>
  </si>
  <si>
    <t>高度mm</t>
  </si>
  <si>
    <t xml:space="preserve">  HW长＝宽 HM长＝1.5宽 HN长＝2宽</t>
  </si>
  <si>
    <t>单重</t>
  </si>
  <si>
    <t>长度 米</t>
  </si>
  <si>
    <t>厚度 mm</t>
  </si>
  <si>
    <t>工字钢工字钢工字钢工字钢工字钢工字钢</t>
  </si>
  <si>
    <t>20a</t>
  </si>
  <si>
    <t>20b</t>
  </si>
  <si>
    <t>22a</t>
  </si>
  <si>
    <t>22b</t>
  </si>
  <si>
    <t>25a</t>
  </si>
  <si>
    <t>25b</t>
  </si>
  <si>
    <t>28a</t>
  </si>
  <si>
    <t>28b</t>
  </si>
  <si>
    <t>32a</t>
  </si>
  <si>
    <t>32b</t>
  </si>
  <si>
    <t>32c</t>
  </si>
  <si>
    <t>36a</t>
  </si>
  <si>
    <t>36b</t>
  </si>
  <si>
    <t>36c</t>
  </si>
  <si>
    <t>40a</t>
  </si>
  <si>
    <t>40b</t>
  </si>
  <si>
    <t>40c</t>
  </si>
  <si>
    <t>45a</t>
  </si>
  <si>
    <t>45b</t>
  </si>
  <si>
    <t>45c</t>
  </si>
  <si>
    <t>50a</t>
  </si>
  <si>
    <t>50b</t>
  </si>
  <si>
    <t>50c</t>
  </si>
  <si>
    <t>56a</t>
  </si>
  <si>
    <t>56b</t>
  </si>
  <si>
    <t>56c</t>
  </si>
  <si>
    <t>63a</t>
  </si>
  <si>
    <t>63b</t>
  </si>
  <si>
    <t>63c</t>
  </si>
  <si>
    <t>单重</t>
  </si>
  <si>
    <t>工字钢</t>
  </si>
  <si>
    <t>长度 米</t>
  </si>
  <si>
    <t>单重</t>
  </si>
  <si>
    <t>槽 钢</t>
  </si>
  <si>
    <t>槽钢槽钢槽钢槽钢槽钢槽钢槽钢槽钢槽钢槽钢槽钢槽钢</t>
  </si>
  <si>
    <t>14a</t>
  </si>
  <si>
    <t>14b</t>
  </si>
  <si>
    <t>16a</t>
  </si>
  <si>
    <t>16b</t>
  </si>
  <si>
    <t>18a</t>
  </si>
  <si>
    <t>18b</t>
  </si>
  <si>
    <t>25c</t>
  </si>
  <si>
    <t>28c</t>
  </si>
  <si>
    <t>角钢角钢角钢角钢角钢角钢角钢角钢角钢角钢</t>
  </si>
  <si>
    <t>序号</t>
  </si>
  <si>
    <t>长度 米</t>
  </si>
  <si>
    <t>重量kg</t>
  </si>
  <si>
    <t>总计kg</t>
  </si>
  <si>
    <t>单重</t>
  </si>
  <si>
    <t>本页合计</t>
  </si>
  <si>
    <t>不等边</t>
  </si>
  <si>
    <t>不等边不等边不等边不等边不等边不等边不等边</t>
  </si>
  <si>
    <t>本页合计</t>
  </si>
  <si>
    <t>20*3</t>
  </si>
  <si>
    <t>20*4</t>
  </si>
  <si>
    <t>25*3</t>
  </si>
  <si>
    <t>25*4</t>
  </si>
  <si>
    <t>30*3</t>
  </si>
  <si>
    <t>30*4</t>
  </si>
  <si>
    <t>36*3</t>
  </si>
  <si>
    <t>36*4</t>
  </si>
  <si>
    <t>36*5</t>
  </si>
  <si>
    <t>40*3</t>
  </si>
  <si>
    <t>40*4</t>
  </si>
  <si>
    <t>40*5</t>
  </si>
  <si>
    <t>45*3</t>
  </si>
  <si>
    <t>45*4</t>
  </si>
  <si>
    <t>45*5</t>
  </si>
  <si>
    <t>45*6</t>
  </si>
  <si>
    <t>50*3</t>
  </si>
  <si>
    <t>50*4</t>
  </si>
  <si>
    <t>50*5</t>
  </si>
  <si>
    <t>50*6</t>
  </si>
  <si>
    <t>56*3</t>
  </si>
  <si>
    <t>56*4</t>
  </si>
  <si>
    <t>56*5</t>
  </si>
  <si>
    <t>56*8</t>
  </si>
  <si>
    <t>63*4</t>
  </si>
  <si>
    <t>63*5</t>
  </si>
  <si>
    <t>63*6</t>
  </si>
  <si>
    <t>63*8</t>
  </si>
  <si>
    <t>63*10</t>
  </si>
  <si>
    <t>70*4</t>
  </si>
  <si>
    <t>70*5</t>
  </si>
  <si>
    <t>70*6</t>
  </si>
  <si>
    <t>70*7</t>
  </si>
  <si>
    <t>70*8</t>
  </si>
  <si>
    <t>75*5</t>
  </si>
  <si>
    <t>75*6</t>
  </si>
  <si>
    <t>75*7</t>
  </si>
  <si>
    <t>75*8</t>
  </si>
  <si>
    <t>75*10</t>
  </si>
  <si>
    <t>80*5</t>
  </si>
  <si>
    <t>80*6</t>
  </si>
  <si>
    <t>80*7</t>
  </si>
  <si>
    <t>80*8</t>
  </si>
  <si>
    <t>80*10</t>
  </si>
  <si>
    <t>90*6</t>
  </si>
  <si>
    <t>90*7</t>
  </si>
  <si>
    <t>90*8</t>
  </si>
  <si>
    <t>90*10</t>
  </si>
  <si>
    <t>90*12</t>
  </si>
  <si>
    <t>100*6</t>
  </si>
  <si>
    <t>100*7</t>
  </si>
  <si>
    <t>100*8</t>
  </si>
  <si>
    <t>100*10</t>
  </si>
  <si>
    <t>100*12</t>
  </si>
  <si>
    <t>100*14</t>
  </si>
  <si>
    <t>100*16</t>
  </si>
  <si>
    <t>110*7</t>
  </si>
  <si>
    <t>110*8</t>
  </si>
  <si>
    <t>110*10</t>
  </si>
  <si>
    <t>110*12</t>
  </si>
  <si>
    <t>110*14</t>
  </si>
  <si>
    <t>125*8</t>
  </si>
  <si>
    <t>125*10</t>
  </si>
  <si>
    <t>125*12</t>
  </si>
  <si>
    <t>125*14</t>
  </si>
  <si>
    <t>140*10</t>
  </si>
  <si>
    <t>140*12</t>
  </si>
  <si>
    <t>140*14</t>
  </si>
  <si>
    <t>140*16</t>
  </si>
  <si>
    <t>160*10</t>
  </si>
  <si>
    <t>160*12</t>
  </si>
  <si>
    <t>160*14</t>
  </si>
  <si>
    <t>160*16</t>
  </si>
  <si>
    <t>180*12</t>
  </si>
  <si>
    <t>180*14</t>
  </si>
  <si>
    <t>180*16</t>
  </si>
  <si>
    <t>180*18</t>
  </si>
  <si>
    <t>200*14</t>
  </si>
  <si>
    <t>200*16</t>
  </si>
  <si>
    <t>200*18</t>
  </si>
  <si>
    <t>200*20</t>
  </si>
  <si>
    <t>200*24</t>
  </si>
  <si>
    <t>单重 kg</t>
  </si>
  <si>
    <t>单重kg</t>
  </si>
  <si>
    <t>总面积</t>
  </si>
  <si>
    <t>序号</t>
  </si>
  <si>
    <t>知道面积时输入面积，单位㎡。也可以在左侧输入长宽和块数，面积和块数相加得出总面积计算重量。</t>
  </si>
  <si>
    <t>长度mm</t>
  </si>
  <si>
    <t>宽度mm</t>
  </si>
  <si>
    <t>块数</t>
  </si>
  <si>
    <t>面积㎡</t>
  </si>
  <si>
    <t>板厚mm</t>
  </si>
  <si>
    <t>知道面积时输入面积，单位㎡。也可以在左侧输入长宽和块数，面积和块数相加得出总面积计算重量。</t>
  </si>
  <si>
    <t>25*16*3</t>
  </si>
  <si>
    <t>25*16*4</t>
  </si>
  <si>
    <t>32*20*3</t>
  </si>
  <si>
    <t>32*20*4</t>
  </si>
  <si>
    <t>40*25*3</t>
  </si>
  <si>
    <t>40*25*4</t>
  </si>
  <si>
    <t>45*28*3</t>
  </si>
  <si>
    <t>45*28*4</t>
  </si>
  <si>
    <t>50*32*3</t>
  </si>
  <si>
    <t>50*32*4</t>
  </si>
  <si>
    <t>56*36*3</t>
  </si>
  <si>
    <t>56*36*4</t>
  </si>
  <si>
    <t>56*36*5</t>
  </si>
  <si>
    <t>63*40*4</t>
  </si>
  <si>
    <t>63*40*5</t>
  </si>
  <si>
    <t>63*40*6</t>
  </si>
  <si>
    <t>63*40*7</t>
  </si>
  <si>
    <t>70*45*4</t>
  </si>
  <si>
    <t>70*45*5</t>
  </si>
  <si>
    <t>70*45*6</t>
  </si>
  <si>
    <t>70*45*7</t>
  </si>
  <si>
    <t>75*50*5</t>
  </si>
  <si>
    <t>75*50*6</t>
  </si>
  <si>
    <t>75*50*8</t>
  </si>
  <si>
    <t>75*50*10</t>
  </si>
  <si>
    <t>80*50*5</t>
  </si>
  <si>
    <t>80*50*6</t>
  </si>
  <si>
    <t>80*50*7</t>
  </si>
  <si>
    <t>80*50*8</t>
  </si>
  <si>
    <t>90*56*5</t>
  </si>
  <si>
    <t>90*56*6</t>
  </si>
  <si>
    <t>90*56*7</t>
  </si>
  <si>
    <t>90*56*8</t>
  </si>
  <si>
    <t>100*63*6</t>
  </si>
  <si>
    <t>100*63*7</t>
  </si>
  <si>
    <t>100*63*8</t>
  </si>
  <si>
    <t>100*63*10</t>
  </si>
  <si>
    <t>100*80*6</t>
  </si>
  <si>
    <t>100*80*7</t>
  </si>
  <si>
    <t>100*80*8</t>
  </si>
  <si>
    <t>100*80*10</t>
  </si>
  <si>
    <t>110*70*6</t>
  </si>
  <si>
    <t>110*70*7</t>
  </si>
  <si>
    <t>110*70*8</t>
  </si>
  <si>
    <t>110*70*10</t>
  </si>
  <si>
    <t>125*80*7</t>
  </si>
  <si>
    <t>125*80*8</t>
  </si>
  <si>
    <t>125*80*10</t>
  </si>
  <si>
    <t>125*80*12</t>
  </si>
  <si>
    <t>140*90*8</t>
  </si>
  <si>
    <t>140*90*10</t>
  </si>
  <si>
    <t>140*90*12</t>
  </si>
  <si>
    <t>140*90*14</t>
  </si>
  <si>
    <t>160*100*10</t>
  </si>
  <si>
    <t>160*100*12</t>
  </si>
  <si>
    <t>160*100*14</t>
  </si>
  <si>
    <t>160*100*16</t>
  </si>
  <si>
    <t>180*110*10</t>
  </si>
  <si>
    <t>180*110*12</t>
  </si>
  <si>
    <t>180*110*14</t>
  </si>
  <si>
    <t>180*110*16</t>
  </si>
  <si>
    <t>200*125*12</t>
  </si>
  <si>
    <t>200*125*14</t>
  </si>
  <si>
    <t>200*125*16</t>
  </si>
  <si>
    <t>200*125*18</t>
  </si>
  <si>
    <t>规格型号</t>
  </si>
  <si>
    <t>规格型号</t>
  </si>
  <si>
    <t>HW100*100*6*8</t>
  </si>
  <si>
    <t>HW125*125*6.5*9</t>
  </si>
  <si>
    <t>HW150*150*7*10</t>
  </si>
  <si>
    <t>HW175*175*7.5*11</t>
  </si>
  <si>
    <t>HW200*200*8*12</t>
  </si>
  <si>
    <t>HW#200*204*12*12</t>
  </si>
  <si>
    <t>HW250*250*9*14</t>
  </si>
  <si>
    <t>HW250*255*14*14</t>
  </si>
  <si>
    <t>HW#294*302*12*12</t>
  </si>
  <si>
    <t>HW300*300*10*15</t>
  </si>
  <si>
    <t>HW300*305*15*15</t>
  </si>
  <si>
    <t>HW#344*348*10*16</t>
  </si>
  <si>
    <t>HW350*350*12*19</t>
  </si>
  <si>
    <t>HW#388*402*15*15</t>
  </si>
  <si>
    <t>HW#394*398*11*18</t>
  </si>
  <si>
    <t>HW400*400*13*21</t>
  </si>
  <si>
    <t>HW#400*408*21*21</t>
  </si>
  <si>
    <t>HW#414*405*18*28</t>
  </si>
  <si>
    <t>HW#428*407*20*35</t>
  </si>
  <si>
    <t>HW#458*417*30*50</t>
  </si>
  <si>
    <t>HW#498*432*45*70</t>
  </si>
  <si>
    <t>HM148*100*6*9</t>
  </si>
  <si>
    <t>HM194*150*6*9</t>
  </si>
  <si>
    <t>HM244*175*7*11</t>
  </si>
  <si>
    <t>HM294*200*8*12</t>
  </si>
  <si>
    <t>HM340*250*9*14</t>
  </si>
  <si>
    <t>HM390*300*10*16</t>
  </si>
  <si>
    <t>HM440*300*11*18</t>
  </si>
  <si>
    <t>HM482*300*11*15</t>
  </si>
  <si>
    <t>HM488*300*11*18</t>
  </si>
  <si>
    <t>HM582*300*12*17</t>
  </si>
  <si>
    <t>HM588*300*12*20</t>
  </si>
  <si>
    <t>HM#594*302*14*23</t>
  </si>
  <si>
    <t>HN100*50*5*7</t>
  </si>
  <si>
    <t>HN125*60*6*8</t>
  </si>
  <si>
    <t>HN150*75*5*7</t>
  </si>
  <si>
    <t>HN175*90*5*8</t>
  </si>
  <si>
    <t>HN198*99*4.5*7</t>
  </si>
  <si>
    <t>HN200*100*5.5*8</t>
  </si>
  <si>
    <t>HN248*124*5*8</t>
  </si>
  <si>
    <t>HN250*125*6*9</t>
  </si>
  <si>
    <t>HN298*149*5.5*8</t>
  </si>
  <si>
    <t>HN300*150*6.5*9</t>
  </si>
  <si>
    <t>HN346*174*6*9</t>
  </si>
  <si>
    <t>HN350*175*7*11</t>
  </si>
  <si>
    <t>HN#400*150*8*13</t>
  </si>
  <si>
    <t>HN396*199*7*11</t>
  </si>
  <si>
    <t>HN400*200*8*13</t>
  </si>
  <si>
    <t>HN#450*150*9*14</t>
  </si>
  <si>
    <t>HN446*199*8*12</t>
  </si>
  <si>
    <t>HN450*200*9*14</t>
  </si>
  <si>
    <t>HN#500*150*10*16</t>
  </si>
  <si>
    <t>HN496*199*9*14</t>
  </si>
  <si>
    <t>HN500*200*10*16</t>
  </si>
  <si>
    <t>HN#506*201*11*19</t>
  </si>
  <si>
    <t>HN596*199*10*15</t>
  </si>
  <si>
    <t>HN600*200*11*17</t>
  </si>
  <si>
    <t>HN#606*201*12*20</t>
  </si>
  <si>
    <t>HN#692*300*13*20</t>
  </si>
  <si>
    <t>HN700*300*13*24</t>
  </si>
  <si>
    <t>HN*792*300*14*22</t>
  </si>
  <si>
    <t>HN*800*300*14*26</t>
  </si>
  <si>
    <t>HN*890*299*15*23</t>
  </si>
  <si>
    <t>HN*900*300*16*28</t>
  </si>
  <si>
    <t>HN*912*302*18*34</t>
  </si>
  <si>
    <t>HW</t>
  </si>
  <si>
    <t>HM</t>
  </si>
  <si>
    <t>HN</t>
  </si>
  <si>
    <t>全部</t>
  </si>
  <si>
    <t/>
  </si>
  <si>
    <t xml:space="preserve">  H型钢HW350*350*12*19的1米×137kg／米＝137kg  H型钢HM294*200*8*12的1米×57.3kg／米＝57.3kg  H型钢总重量合计194.3kg  钢结构总重量总计0.194吨</t>
  </si>
  <si>
    <t xml:space="preserve">  钢管φ32×2mm的10米×1.48kg／米＝14.797kg  槽钢［10#的20米×10kg／米＝200kg  工字钢I12#的20米×14.2kg／米＝284kg  H型钢HW350*350*12*19的1米×137kg／米＝137kg  H型钢HW400*400*13*21的1米×172kg／米＝172kg  H型钢HM294*200*8*12的1米×57.3kg／米＝57.3kg  H型钢总重量合计366.3kg  花纹钢板δ＝6mm的5㎡×50.1kg／㎡＝250.5kg  钢结构总重量总计1.116吨</t>
  </si>
  <si>
    <t xml:space="preserve">  角钢∠100*10mm的26.7米×15.12kg／米＝403.704kg  角钢∠50*5mm的2.55米×3.77kg／米＝9.614kg  角钢∠40*4mm的10.2米×2.42kg／米＝24.684kg  角钢总重量合计438.002kg  扁钢－40×4mm的9.6米×1.256kg／米＝12.058kg  花纹钢板δ＝5mm的8.364㎡×42.3kg／㎡＝353.797kg  钢结构总重量总计0.804吨</t>
  </si>
  <si>
    <t xml:space="preserve">  钢板δ＝8mm的5.2㎡×62.8kg／㎡＝326.56kg  角钢∠100*10mm的22米×15.12kg／米＝332.64kg  角钢∠50*5mm的3.8米×3.77kg／米＝14.326kg  角钢∠40*4mm的15.2米×2.42kg／米＝36.784kg  角钢∠63*6mm的4米×5.72kg／米＝22.88kg  角钢总重量合计406.63kg  槽钢［16a#的5.6米×17.23kg／米＝96.488kg  花纹钢板δ＝5mm的10.336㎡×42.3kg／㎡＝437.213kg  钢结构总重量总计1.267吨</t>
  </si>
  <si>
    <t>钢管</t>
  </si>
  <si>
    <t>钢板</t>
  </si>
  <si>
    <t>角钢</t>
  </si>
  <si>
    <t>不等边角钢</t>
  </si>
  <si>
    <t>槽钢</t>
  </si>
  <si>
    <t>工字钢</t>
  </si>
  <si>
    <t>H型钢</t>
  </si>
  <si>
    <t>扁钢</t>
  </si>
  <si>
    <t>圆钢</t>
  </si>
  <si>
    <t>花纹板</t>
  </si>
  <si>
    <t>顺序号</t>
  </si>
  <si>
    <t>顺序号提示</t>
  </si>
  <si>
    <t>顺序号</t>
  </si>
  <si>
    <t>序号</t>
  </si>
  <si>
    <t>序号</t>
  </si>
  <si>
    <t>钢结构重量计算程序V3.01</t>
  </si>
  <si>
    <t>张凤祥 2008年1月</t>
  </si>
  <si>
    <t xml:space="preserve">  圆钢φ22mm的1米×2.984kg／米＝2.984kg  钢结构总重量总计0.003吨</t>
  </si>
  <si>
    <t>18  钢管φ34×3.5mm的80米×2.633kg／米＝210.609kg</t>
  </si>
  <si>
    <t>19  钢管φ48×4mm的32米×4.34kg／米＝138.894kg</t>
  </si>
  <si>
    <t>20  钢管φ60×5mm的10米×6.782kg／米＝67.819kg</t>
  </si>
  <si>
    <t>21  钢管φ89×6mm的31米×12.281kg／米＝380.724kg</t>
  </si>
  <si>
    <t>22  钢管φ168×7mm的5米×27.794kg／米＝138.968kg</t>
  </si>
  <si>
    <t>23  钢管φ273×8mm的4米×52.282kg／米＝209.13kg</t>
  </si>
  <si>
    <t>24  钢管φ325×9mm的2米×70.137kg／米＝140.275kg</t>
  </si>
  <si>
    <t>13  钢板δ＝6mm的1㎡×47.1kg／㎡＝47.1kg</t>
  </si>
  <si>
    <t>14  钢板δ＝8mm的14㎡×62.8kg／㎡＝879.2kg</t>
  </si>
  <si>
    <t>15  钢板δ＝10mm的1㎡×78.5kg／㎡＝78.5kg</t>
  </si>
  <si>
    <t>16  钢板δ＝16mm的0.5㎡×125.6kg／㎡＝62.8kg</t>
  </si>
  <si>
    <t>17  钢板δ＝22mm的0.5㎡×172.7kg／㎡＝86.35kg</t>
  </si>
  <si>
    <t>2  角钢∠63*6mm的11米×5.72kg／米＝62.92kg</t>
  </si>
  <si>
    <t>3  角钢∠75*8mm的4米×9.03kg／米＝36.12kg</t>
  </si>
  <si>
    <t>4  角钢∠100*8mm的3米×12.28kg／米＝36.84kg</t>
  </si>
  <si>
    <t>5  槽钢［8#的12米×8.04kg／米＝96.48kg</t>
  </si>
  <si>
    <t>6  槽钢［10#的40米×10kg／米＝400kg</t>
  </si>
  <si>
    <t>7  槽钢［12.6#的25米×12.31kg／米＝307.75kg</t>
  </si>
  <si>
    <t>8  槽钢［8#的2米×8.04kg／米＝16.08kg</t>
  </si>
  <si>
    <t>9  槽钢［10#的56米×10kg／米＝560kg</t>
  </si>
  <si>
    <t>10  槽钢［12.6#的5米×12.31kg／米＝61.55kg</t>
  </si>
  <si>
    <t>1  工字钢I20a#的50米×27.9kg／米＝1395kg</t>
  </si>
  <si>
    <t>11  圆钢φ12mm的7米×0.888kg／米＝6.215kg</t>
  </si>
  <si>
    <t>12  圆钢φ16mm的1米×1.578kg／米＝1.578kg</t>
  </si>
  <si>
    <t>钢结构重量总计：5421kg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</si>
</sst>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0_ "/>
    <numFmt numFmtId="186" formatCode="0.00_ "/>
    <numFmt numFmtId="187" formatCode="0.0_ "/>
    <numFmt numFmtId="188" formatCode="0_ "/>
    <numFmt numFmtId="189" formatCode="0.00000_ "/>
    <numFmt numFmtId="190" formatCode="0;_䀀"/>
    <numFmt numFmtId="191" formatCode="0;_㠀"/>
    <numFmt numFmtId="192" formatCode="0.0;_㠀"/>
    <numFmt numFmtId="193" formatCode="0.00;_㠀"/>
    <numFmt numFmtId="194" formatCode="0.000;_㠀"/>
  </numFmts>
  <fonts count="5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1"/>
      <name val="宋体"/>
      <family val="0"/>
    </font>
    <font>
      <sz val="18"/>
      <color indexed="14"/>
      <name val="宋体"/>
      <family val="0"/>
    </font>
    <font>
      <sz val="16"/>
      <color indexed="12"/>
      <name val="宋体"/>
      <family val="0"/>
    </font>
    <font>
      <sz val="18"/>
      <color indexed="12"/>
      <name val="宋体"/>
      <family val="0"/>
    </font>
    <font>
      <sz val="14"/>
      <color indexed="12"/>
      <name val="宋体"/>
      <family val="0"/>
    </font>
    <font>
      <sz val="14"/>
      <color indexed="10"/>
      <name val="宋体"/>
      <family val="0"/>
    </font>
    <font>
      <b/>
      <sz val="72"/>
      <color indexed="10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16"/>
      <color indexed="10"/>
      <name val="华文中宋"/>
      <family val="0"/>
    </font>
    <font>
      <sz val="18"/>
      <color indexed="10"/>
      <name val="华文中宋"/>
      <family val="0"/>
    </font>
    <font>
      <sz val="72"/>
      <color indexed="1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16"/>
      <color indexed="10"/>
      <name val="宋体"/>
      <family val="0"/>
    </font>
    <font>
      <sz val="7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88" fontId="4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2" fillId="36" borderId="10" xfId="0" applyFont="1" applyFill="1" applyBorder="1" applyAlignment="1" applyProtection="1">
      <alignment vertical="center"/>
      <protection/>
    </xf>
    <xf numFmtId="185" fontId="13" fillId="37" borderId="1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185" fontId="1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185" fontId="3" fillId="34" borderId="10" xfId="0" applyNumberFormat="1" applyFont="1" applyFill="1" applyBorder="1" applyAlignment="1" applyProtection="1">
      <alignment horizontal="center" vertical="center"/>
      <protection/>
    </xf>
    <xf numFmtId="188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185" fontId="4" fillId="36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188" fontId="4" fillId="34" borderId="10" xfId="0" applyNumberFormat="1" applyFont="1" applyFill="1" applyBorder="1" applyAlignment="1" applyProtection="1">
      <alignment horizontal="center" vertical="center"/>
      <protection/>
    </xf>
    <xf numFmtId="185" fontId="4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85" fontId="7" fillId="34" borderId="10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 applyProtection="1">
      <alignment horizontal="right" vertical="center"/>
      <protection/>
    </xf>
    <xf numFmtId="0" fontId="19" fillId="33" borderId="10" xfId="0" applyFont="1" applyFill="1" applyBorder="1" applyAlignment="1">
      <alignment vertical="center"/>
    </xf>
    <xf numFmtId="185" fontId="20" fillId="34" borderId="1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Alignment="1" applyProtection="1">
      <alignment vertical="center"/>
      <protection locked="0"/>
    </xf>
    <xf numFmtId="194" fontId="3" fillId="36" borderId="1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2" fillId="34" borderId="14" xfId="0" applyFont="1" applyFill="1" applyBorder="1" applyAlignment="1">
      <alignment vertical="top" wrapText="1"/>
    </xf>
    <xf numFmtId="185" fontId="2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/>
      <protection/>
    </xf>
    <xf numFmtId="185" fontId="10" fillId="34" borderId="10" xfId="0" applyNumberFormat="1" applyFont="1" applyFill="1" applyBorder="1" applyAlignment="1">
      <alignment horizontal="center" vertical="center"/>
    </xf>
    <xf numFmtId="0" fontId="20" fillId="0" borderId="0" xfId="40" applyFont="1" applyBorder="1" applyAlignment="1">
      <alignment horizontal="left" vertical="center"/>
      <protection/>
    </xf>
    <xf numFmtId="0" fontId="20" fillId="0" borderId="15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6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17" xfId="40" applyFont="1" applyBorder="1" applyAlignment="1">
      <alignment horizontal="center" vertical="center"/>
      <protection/>
    </xf>
    <xf numFmtId="0" fontId="2" fillId="36" borderId="10" xfId="0" applyFont="1" applyFill="1" applyBorder="1" applyAlignment="1" applyProtection="1">
      <alignment horizontal="left" vertical="center"/>
      <protection locked="0"/>
    </xf>
    <xf numFmtId="185" fontId="0" fillId="0" borderId="0" xfId="0" applyNumberFormat="1" applyAlignment="1">
      <alignment vertical="center"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36" borderId="10" xfId="0" applyFont="1" applyFill="1" applyBorder="1" applyAlignment="1" applyProtection="1">
      <alignment horizontal="center" vertical="center"/>
      <protection/>
    </xf>
    <xf numFmtId="22" fontId="21" fillId="34" borderId="14" xfId="0" applyNumberFormat="1" applyFont="1" applyFill="1" applyBorder="1" applyAlignment="1" applyProtection="1">
      <alignment vertical="top" wrapText="1"/>
      <protection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21" fillId="34" borderId="14" xfId="0" applyFont="1" applyFill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34" borderId="24" xfId="0" applyFont="1" applyFill="1" applyBorder="1" applyAlignment="1">
      <alignment vertical="top" wrapText="1"/>
    </xf>
    <xf numFmtId="0" fontId="21" fillId="34" borderId="17" xfId="0" applyFont="1" applyFill="1" applyBorder="1" applyAlignment="1">
      <alignment vertical="top" wrapText="1"/>
    </xf>
    <xf numFmtId="0" fontId="21" fillId="34" borderId="12" xfId="0" applyFont="1" applyFill="1" applyBorder="1" applyAlignment="1">
      <alignment vertical="top" wrapText="1"/>
    </xf>
    <xf numFmtId="0" fontId="21" fillId="34" borderId="24" xfId="0" applyFont="1" applyFill="1" applyBorder="1" applyAlignment="1">
      <alignment horizontal="left" vertical="top" wrapText="1"/>
    </xf>
    <xf numFmtId="0" fontId="21" fillId="34" borderId="17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21" fillId="34" borderId="24" xfId="0" applyFont="1" applyFill="1" applyBorder="1" applyAlignment="1" applyProtection="1">
      <alignment vertical="top" wrapText="1"/>
      <protection/>
    </xf>
    <xf numFmtId="0" fontId="21" fillId="34" borderId="17" xfId="0" applyFont="1" applyFill="1" applyBorder="1" applyAlignment="1" applyProtection="1">
      <alignment vertical="top" wrapText="1"/>
      <protection/>
    </xf>
    <xf numFmtId="0" fontId="21" fillId="34" borderId="12" xfId="0" applyFont="1" applyFill="1" applyBorder="1" applyAlignment="1" applyProtection="1">
      <alignment vertical="top" wrapText="1"/>
      <protection/>
    </xf>
    <xf numFmtId="188" fontId="21" fillId="34" borderId="24" xfId="0" applyNumberFormat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6.emf" /><Relationship Id="rId2" Type="http://schemas.openxmlformats.org/officeDocument/2006/relationships/image" Target="../media/image125.emf" /><Relationship Id="rId3" Type="http://schemas.openxmlformats.org/officeDocument/2006/relationships/image" Target="../media/image23.emf" /><Relationship Id="rId4" Type="http://schemas.openxmlformats.org/officeDocument/2006/relationships/image" Target="../media/image26.emf" /><Relationship Id="rId5" Type="http://schemas.openxmlformats.org/officeDocument/2006/relationships/image" Target="../media/image116.emf" /><Relationship Id="rId6" Type="http://schemas.openxmlformats.org/officeDocument/2006/relationships/image" Target="../media/image119.emf" /><Relationship Id="rId7" Type="http://schemas.openxmlformats.org/officeDocument/2006/relationships/image" Target="../media/image13.emf" /><Relationship Id="rId8" Type="http://schemas.openxmlformats.org/officeDocument/2006/relationships/image" Target="../media/image107.emf" /><Relationship Id="rId9" Type="http://schemas.openxmlformats.org/officeDocument/2006/relationships/image" Target="../media/image109.emf" /><Relationship Id="rId10" Type="http://schemas.openxmlformats.org/officeDocument/2006/relationships/image" Target="../media/image87.emf" /><Relationship Id="rId11" Type="http://schemas.openxmlformats.org/officeDocument/2006/relationships/image" Target="../media/image17.emf" /><Relationship Id="rId12" Type="http://schemas.openxmlformats.org/officeDocument/2006/relationships/image" Target="../media/image101.emf" /><Relationship Id="rId13" Type="http://schemas.openxmlformats.org/officeDocument/2006/relationships/image" Target="../media/image8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48.emf" /><Relationship Id="rId3" Type="http://schemas.openxmlformats.org/officeDocument/2006/relationships/image" Target="../media/image41.emf" /><Relationship Id="rId4" Type="http://schemas.openxmlformats.org/officeDocument/2006/relationships/image" Target="../media/image131.emf" /><Relationship Id="rId5" Type="http://schemas.openxmlformats.org/officeDocument/2006/relationships/image" Target="../media/image63.emf" /><Relationship Id="rId6" Type="http://schemas.openxmlformats.org/officeDocument/2006/relationships/image" Target="../media/image70.emf" /><Relationship Id="rId7" Type="http://schemas.openxmlformats.org/officeDocument/2006/relationships/image" Target="../media/image20.emf" /><Relationship Id="rId8" Type="http://schemas.openxmlformats.org/officeDocument/2006/relationships/image" Target="../media/image65.emf" /><Relationship Id="rId9" Type="http://schemas.openxmlformats.org/officeDocument/2006/relationships/image" Target="../media/image5.emf" /><Relationship Id="rId10" Type="http://schemas.openxmlformats.org/officeDocument/2006/relationships/image" Target="../media/image114.emf" /><Relationship Id="rId11" Type="http://schemas.openxmlformats.org/officeDocument/2006/relationships/image" Target="../media/image52.emf" /><Relationship Id="rId12" Type="http://schemas.openxmlformats.org/officeDocument/2006/relationships/image" Target="../media/image34.emf" /><Relationship Id="rId13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9.emf" /><Relationship Id="rId2" Type="http://schemas.openxmlformats.org/officeDocument/2006/relationships/image" Target="../media/image74.emf" /><Relationship Id="rId3" Type="http://schemas.openxmlformats.org/officeDocument/2006/relationships/image" Target="../media/image73.emf" /><Relationship Id="rId4" Type="http://schemas.openxmlformats.org/officeDocument/2006/relationships/image" Target="../media/image113.emf" /><Relationship Id="rId5" Type="http://schemas.openxmlformats.org/officeDocument/2006/relationships/image" Target="../media/image103.emf" /><Relationship Id="rId6" Type="http://schemas.openxmlformats.org/officeDocument/2006/relationships/image" Target="../media/image126.emf" /><Relationship Id="rId7" Type="http://schemas.openxmlformats.org/officeDocument/2006/relationships/image" Target="../media/image57.emf" /><Relationship Id="rId8" Type="http://schemas.openxmlformats.org/officeDocument/2006/relationships/image" Target="../media/image68.emf" /><Relationship Id="rId9" Type="http://schemas.openxmlformats.org/officeDocument/2006/relationships/image" Target="../media/image32.emf" /><Relationship Id="rId10" Type="http://schemas.openxmlformats.org/officeDocument/2006/relationships/image" Target="../media/image29.emf" /><Relationship Id="rId11" Type="http://schemas.openxmlformats.org/officeDocument/2006/relationships/image" Target="../media/image120.emf" /><Relationship Id="rId12" Type="http://schemas.openxmlformats.org/officeDocument/2006/relationships/image" Target="../media/image122.emf" /><Relationship Id="rId1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1.emf" /><Relationship Id="rId3" Type="http://schemas.openxmlformats.org/officeDocument/2006/relationships/image" Target="../media/image97.emf" /><Relationship Id="rId4" Type="http://schemas.openxmlformats.org/officeDocument/2006/relationships/image" Target="../media/image78.emf" /><Relationship Id="rId5" Type="http://schemas.openxmlformats.org/officeDocument/2006/relationships/image" Target="../media/image76.emf" /><Relationship Id="rId6" Type="http://schemas.openxmlformats.org/officeDocument/2006/relationships/image" Target="../media/image8.emf" /><Relationship Id="rId7" Type="http://schemas.openxmlformats.org/officeDocument/2006/relationships/image" Target="../media/image98.emf" /><Relationship Id="rId8" Type="http://schemas.openxmlformats.org/officeDocument/2006/relationships/image" Target="../media/image130.emf" /><Relationship Id="rId9" Type="http://schemas.openxmlformats.org/officeDocument/2006/relationships/image" Target="../media/image88.emf" /><Relationship Id="rId10" Type="http://schemas.openxmlformats.org/officeDocument/2006/relationships/image" Target="../media/image115.emf" /><Relationship Id="rId11" Type="http://schemas.openxmlformats.org/officeDocument/2006/relationships/image" Target="../media/image22.emf" /><Relationship Id="rId12" Type="http://schemas.openxmlformats.org/officeDocument/2006/relationships/image" Target="../media/image105.emf" /><Relationship Id="rId13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1.emf" /><Relationship Id="rId3" Type="http://schemas.openxmlformats.org/officeDocument/2006/relationships/image" Target="../media/image129.emf" /><Relationship Id="rId4" Type="http://schemas.openxmlformats.org/officeDocument/2006/relationships/image" Target="../media/image12.emf" /><Relationship Id="rId5" Type="http://schemas.openxmlformats.org/officeDocument/2006/relationships/image" Target="../media/image64.emf" /><Relationship Id="rId6" Type="http://schemas.openxmlformats.org/officeDocument/2006/relationships/image" Target="../media/image39.emf" /><Relationship Id="rId7" Type="http://schemas.openxmlformats.org/officeDocument/2006/relationships/image" Target="../media/image110.emf" /><Relationship Id="rId8" Type="http://schemas.openxmlformats.org/officeDocument/2006/relationships/image" Target="../media/image40.emf" /><Relationship Id="rId9" Type="http://schemas.openxmlformats.org/officeDocument/2006/relationships/image" Target="../media/image99.emf" /><Relationship Id="rId10" Type="http://schemas.openxmlformats.org/officeDocument/2006/relationships/image" Target="../media/image67.emf" /><Relationship Id="rId11" Type="http://schemas.openxmlformats.org/officeDocument/2006/relationships/image" Target="../media/image54.emf" /><Relationship Id="rId12" Type="http://schemas.openxmlformats.org/officeDocument/2006/relationships/image" Target="../media/image85.emf" /><Relationship Id="rId1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36.emf" /><Relationship Id="rId3" Type="http://schemas.openxmlformats.org/officeDocument/2006/relationships/image" Target="../media/image95.emf" /><Relationship Id="rId4" Type="http://schemas.openxmlformats.org/officeDocument/2006/relationships/image" Target="../media/image93.emf" /><Relationship Id="rId5" Type="http://schemas.openxmlformats.org/officeDocument/2006/relationships/image" Target="../media/image102.emf" /><Relationship Id="rId6" Type="http://schemas.openxmlformats.org/officeDocument/2006/relationships/image" Target="../media/image4.emf" /><Relationship Id="rId7" Type="http://schemas.openxmlformats.org/officeDocument/2006/relationships/image" Target="../media/image9.emf" /><Relationship Id="rId8" Type="http://schemas.openxmlformats.org/officeDocument/2006/relationships/image" Target="../media/image96.emf" /><Relationship Id="rId9" Type="http://schemas.openxmlformats.org/officeDocument/2006/relationships/image" Target="../media/image51.emf" /><Relationship Id="rId10" Type="http://schemas.openxmlformats.org/officeDocument/2006/relationships/image" Target="../media/image56.emf" /><Relationship Id="rId11" Type="http://schemas.openxmlformats.org/officeDocument/2006/relationships/image" Target="../media/image127.emf" /><Relationship Id="rId12" Type="http://schemas.openxmlformats.org/officeDocument/2006/relationships/image" Target="../media/image30.emf" /><Relationship Id="rId13" Type="http://schemas.openxmlformats.org/officeDocument/2006/relationships/image" Target="../media/image10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5.emf" /><Relationship Id="rId3" Type="http://schemas.openxmlformats.org/officeDocument/2006/relationships/image" Target="../media/image91.emf" /><Relationship Id="rId4" Type="http://schemas.openxmlformats.org/officeDocument/2006/relationships/image" Target="../media/image108.emf" /><Relationship Id="rId5" Type="http://schemas.openxmlformats.org/officeDocument/2006/relationships/image" Target="../media/image92.emf" /><Relationship Id="rId6" Type="http://schemas.openxmlformats.org/officeDocument/2006/relationships/image" Target="../media/image81.emf" /><Relationship Id="rId7" Type="http://schemas.openxmlformats.org/officeDocument/2006/relationships/image" Target="../media/image84.emf" /><Relationship Id="rId8" Type="http://schemas.openxmlformats.org/officeDocument/2006/relationships/image" Target="../media/image80.emf" /><Relationship Id="rId9" Type="http://schemas.openxmlformats.org/officeDocument/2006/relationships/image" Target="../media/image15.emf" /><Relationship Id="rId10" Type="http://schemas.openxmlformats.org/officeDocument/2006/relationships/image" Target="../media/image75.emf" /><Relationship Id="rId11" Type="http://schemas.openxmlformats.org/officeDocument/2006/relationships/image" Target="../media/image61.emf" /><Relationship Id="rId12" Type="http://schemas.openxmlformats.org/officeDocument/2006/relationships/image" Target="../media/image21.emf" /><Relationship Id="rId13" Type="http://schemas.openxmlformats.org/officeDocument/2006/relationships/image" Target="../media/image1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1.emf" /><Relationship Id="rId4" Type="http://schemas.openxmlformats.org/officeDocument/2006/relationships/image" Target="../media/image117.emf" /><Relationship Id="rId5" Type="http://schemas.openxmlformats.org/officeDocument/2006/relationships/image" Target="../media/image47.emf" /><Relationship Id="rId6" Type="http://schemas.openxmlformats.org/officeDocument/2006/relationships/image" Target="../media/image18.emf" /><Relationship Id="rId7" Type="http://schemas.openxmlformats.org/officeDocument/2006/relationships/image" Target="../media/image118.emf" /><Relationship Id="rId8" Type="http://schemas.openxmlformats.org/officeDocument/2006/relationships/image" Target="../media/image72.emf" /><Relationship Id="rId9" Type="http://schemas.openxmlformats.org/officeDocument/2006/relationships/image" Target="../media/image35.emf" /><Relationship Id="rId10" Type="http://schemas.openxmlformats.org/officeDocument/2006/relationships/image" Target="../media/image44.emf" /><Relationship Id="rId11" Type="http://schemas.openxmlformats.org/officeDocument/2006/relationships/image" Target="../media/image69.emf" /><Relationship Id="rId12" Type="http://schemas.openxmlformats.org/officeDocument/2006/relationships/image" Target="../media/image24.emf" /><Relationship Id="rId13" Type="http://schemas.openxmlformats.org/officeDocument/2006/relationships/image" Target="../media/image5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83.emf" /><Relationship Id="rId3" Type="http://schemas.openxmlformats.org/officeDocument/2006/relationships/image" Target="../media/image100.emf" /><Relationship Id="rId4" Type="http://schemas.openxmlformats.org/officeDocument/2006/relationships/image" Target="../media/image7.emf" /><Relationship Id="rId5" Type="http://schemas.openxmlformats.org/officeDocument/2006/relationships/image" Target="../media/image42.emf" /><Relationship Id="rId6" Type="http://schemas.openxmlformats.org/officeDocument/2006/relationships/image" Target="../media/image112.emf" /><Relationship Id="rId7" Type="http://schemas.openxmlformats.org/officeDocument/2006/relationships/image" Target="../media/image1.emf" /><Relationship Id="rId8" Type="http://schemas.openxmlformats.org/officeDocument/2006/relationships/image" Target="../media/image90.emf" /><Relationship Id="rId9" Type="http://schemas.openxmlformats.org/officeDocument/2006/relationships/image" Target="../media/image60.emf" /><Relationship Id="rId10" Type="http://schemas.openxmlformats.org/officeDocument/2006/relationships/image" Target="../media/image49.emf" /><Relationship Id="rId11" Type="http://schemas.openxmlformats.org/officeDocument/2006/relationships/image" Target="../media/image46.emf" /><Relationship Id="rId12" Type="http://schemas.openxmlformats.org/officeDocument/2006/relationships/image" Target="../media/image124.emf" /><Relationship Id="rId13" Type="http://schemas.openxmlformats.org/officeDocument/2006/relationships/image" Target="../media/image7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3.emf" /><Relationship Id="rId3" Type="http://schemas.openxmlformats.org/officeDocument/2006/relationships/image" Target="../media/image77.emf" /><Relationship Id="rId4" Type="http://schemas.openxmlformats.org/officeDocument/2006/relationships/image" Target="../media/image50.emf" /><Relationship Id="rId5" Type="http://schemas.openxmlformats.org/officeDocument/2006/relationships/image" Target="../media/image55.emf" /><Relationship Id="rId6" Type="http://schemas.openxmlformats.org/officeDocument/2006/relationships/image" Target="../media/image37.emf" /><Relationship Id="rId7" Type="http://schemas.openxmlformats.org/officeDocument/2006/relationships/image" Target="../media/image14.emf" /><Relationship Id="rId8" Type="http://schemas.openxmlformats.org/officeDocument/2006/relationships/image" Target="../media/image62.emf" /><Relationship Id="rId9" Type="http://schemas.openxmlformats.org/officeDocument/2006/relationships/image" Target="../media/image82.emf" /><Relationship Id="rId10" Type="http://schemas.openxmlformats.org/officeDocument/2006/relationships/image" Target="../media/image94.emf" /><Relationship Id="rId11" Type="http://schemas.openxmlformats.org/officeDocument/2006/relationships/image" Target="../media/image33.emf" /><Relationship Id="rId12" Type="http://schemas.openxmlformats.org/officeDocument/2006/relationships/image" Target="../media/image19.emf" /><Relationship Id="rId13" Type="http://schemas.openxmlformats.org/officeDocument/2006/relationships/image" Target="../media/image1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523875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9525</xdr:rowOff>
    </xdr:from>
    <xdr:to>
      <xdr:col>2</xdr:col>
      <xdr:colOff>561975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9525</xdr:rowOff>
    </xdr:from>
    <xdr:to>
      <xdr:col>3</xdr:col>
      <xdr:colOff>619125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9525</xdr:rowOff>
    </xdr:from>
    <xdr:to>
      <xdr:col>5</xdr:col>
      <xdr:colOff>171450</xdr:colOff>
      <xdr:row>0</xdr:row>
      <xdr:rowOff>476250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9525</xdr:rowOff>
    </xdr:from>
    <xdr:to>
      <xdr:col>5</xdr:col>
      <xdr:colOff>1143000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523875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466725</xdr:rowOff>
    </xdr:from>
    <xdr:to>
      <xdr:col>2</xdr:col>
      <xdr:colOff>561975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466725</xdr:rowOff>
    </xdr:from>
    <xdr:to>
      <xdr:col>3</xdr:col>
      <xdr:colOff>619125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466725</xdr:rowOff>
    </xdr:from>
    <xdr:to>
      <xdr:col>5</xdr:col>
      <xdr:colOff>171450</xdr:colOff>
      <xdr:row>0</xdr:row>
      <xdr:rowOff>933450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466725</xdr:rowOff>
    </xdr:from>
    <xdr:to>
      <xdr:col>5</xdr:col>
      <xdr:colOff>1143000</xdr:colOff>
      <xdr:row>0</xdr:row>
      <xdr:rowOff>933450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19050</xdr:rowOff>
    </xdr:from>
    <xdr:to>
      <xdr:col>7</xdr:col>
      <xdr:colOff>1095375</xdr:colOff>
      <xdr:row>8</xdr:row>
      <xdr:rowOff>133350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05525" y="23145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8</xdr:row>
      <xdr:rowOff>123825</xdr:rowOff>
    </xdr:from>
    <xdr:to>
      <xdr:col>7</xdr:col>
      <xdr:colOff>1095375</xdr:colOff>
      <xdr:row>10</xdr:row>
      <xdr:rowOff>190500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05525" y="2990850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180975</xdr:rowOff>
    </xdr:from>
    <xdr:to>
      <xdr:col>7</xdr:col>
      <xdr:colOff>1085850</xdr:colOff>
      <xdr:row>12</xdr:row>
      <xdr:rowOff>247650</xdr:rowOff>
    </xdr:to>
    <xdr:pic>
      <xdr:nvPicPr>
        <xdr:cNvPr id="13" name="Command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3619500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3</xdr:col>
      <xdr:colOff>171450</xdr:colOff>
      <xdr:row>0</xdr:row>
      <xdr:rowOff>466725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9525</xdr:rowOff>
    </xdr:from>
    <xdr:to>
      <xdr:col>4</xdr:col>
      <xdr:colOff>495300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19050</xdr:rowOff>
    </xdr:from>
    <xdr:to>
      <xdr:col>5</xdr:col>
      <xdr:colOff>619125</xdr:colOff>
      <xdr:row>0</xdr:row>
      <xdr:rowOff>495300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9525</xdr:rowOff>
    </xdr:from>
    <xdr:to>
      <xdr:col>6</xdr:col>
      <xdr:colOff>771525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457200</xdr:rowOff>
    </xdr:from>
    <xdr:to>
      <xdr:col>3</xdr:col>
      <xdr:colOff>171450</xdr:colOff>
      <xdr:row>0</xdr:row>
      <xdr:rowOff>923925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1550" y="4572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466725</xdr:rowOff>
    </xdr:from>
    <xdr:to>
      <xdr:col>4</xdr:col>
      <xdr:colOff>495300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476250</xdr:rowOff>
    </xdr:from>
    <xdr:to>
      <xdr:col>5</xdr:col>
      <xdr:colOff>619125</xdr:colOff>
      <xdr:row>0</xdr:row>
      <xdr:rowOff>942975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466725</xdr:rowOff>
    </xdr:from>
    <xdr:to>
      <xdr:col>6</xdr:col>
      <xdr:colOff>771525</xdr:colOff>
      <xdr:row>0</xdr:row>
      <xdr:rowOff>933450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38100</xdr:rowOff>
    </xdr:from>
    <xdr:to>
      <xdr:col>8</xdr:col>
      <xdr:colOff>1057275</xdr:colOff>
      <xdr:row>8</xdr:row>
      <xdr:rowOff>200025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15125" y="23336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190500</xdr:rowOff>
    </xdr:from>
    <xdr:to>
      <xdr:col>8</xdr:col>
      <xdr:colOff>1057275</xdr:colOff>
      <xdr:row>11</xdr:row>
      <xdr:rowOff>66675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15125" y="30575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1647825</xdr:colOff>
      <xdr:row>11</xdr:row>
      <xdr:rowOff>57150</xdr:rowOff>
    </xdr:from>
    <xdr:to>
      <xdr:col>9</xdr:col>
      <xdr:colOff>38100</xdr:colOff>
      <xdr:row>13</xdr:row>
      <xdr:rowOff>247650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91300" y="378142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1790700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4765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57150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19050</xdr:rowOff>
    </xdr:from>
    <xdr:to>
      <xdr:col>4</xdr:col>
      <xdr:colOff>0</xdr:colOff>
      <xdr:row>0</xdr:row>
      <xdr:rowOff>495300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0</xdr:row>
      <xdr:rowOff>9525</xdr:rowOff>
    </xdr:from>
    <xdr:to>
      <xdr:col>5</xdr:col>
      <xdr:colOff>209550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</xdr:rowOff>
    </xdr:from>
    <xdr:to>
      <xdr:col>6</xdr:col>
      <xdr:colOff>457200</xdr:colOff>
      <xdr:row>0</xdr:row>
      <xdr:rowOff>476250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19050</xdr:rowOff>
    </xdr:from>
    <xdr:to>
      <xdr:col>7</xdr:col>
      <xdr:colOff>819150</xdr:colOff>
      <xdr:row>0</xdr:row>
      <xdr:rowOff>495300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2</xdr:col>
      <xdr:colOff>57150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476250</xdr:rowOff>
    </xdr:from>
    <xdr:to>
      <xdr:col>4</xdr:col>
      <xdr:colOff>0</xdr:colOff>
      <xdr:row>0</xdr:row>
      <xdr:rowOff>942975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0</xdr:row>
      <xdr:rowOff>466725</xdr:rowOff>
    </xdr:from>
    <xdr:to>
      <xdr:col>5</xdr:col>
      <xdr:colOff>209550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466725</xdr:rowOff>
    </xdr:from>
    <xdr:to>
      <xdr:col>6</xdr:col>
      <xdr:colOff>457200</xdr:colOff>
      <xdr:row>0</xdr:row>
      <xdr:rowOff>933450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241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476250</xdr:rowOff>
    </xdr:from>
    <xdr:to>
      <xdr:col>7</xdr:col>
      <xdr:colOff>819150</xdr:colOff>
      <xdr:row>0</xdr:row>
      <xdr:rowOff>942975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1114425</xdr:colOff>
      <xdr:row>8</xdr:row>
      <xdr:rowOff>190500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72225" y="2409825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</xdr:row>
      <xdr:rowOff>190500</xdr:rowOff>
    </xdr:from>
    <xdr:to>
      <xdr:col>9</xdr:col>
      <xdr:colOff>1114425</xdr:colOff>
      <xdr:row>11</xdr:row>
      <xdr:rowOff>66675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72225" y="314325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66675</xdr:rowOff>
    </xdr:from>
    <xdr:to>
      <xdr:col>9</xdr:col>
      <xdr:colOff>1104900</xdr:colOff>
      <xdr:row>13</xdr:row>
      <xdr:rowOff>257175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62700" y="3876675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9525</xdr:rowOff>
    </xdr:from>
    <xdr:to>
      <xdr:col>2</xdr:col>
      <xdr:colOff>276225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19050</xdr:rowOff>
    </xdr:from>
    <xdr:to>
      <xdr:col>3</xdr:col>
      <xdr:colOff>209550</xdr:colOff>
      <xdr:row>0</xdr:row>
      <xdr:rowOff>495300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19050</xdr:rowOff>
    </xdr:from>
    <xdr:to>
      <xdr:col>4</xdr:col>
      <xdr:colOff>304800</xdr:colOff>
      <xdr:row>0</xdr:row>
      <xdr:rowOff>495300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4</xdr:col>
      <xdr:colOff>1276350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466725</xdr:rowOff>
    </xdr:from>
    <xdr:to>
      <xdr:col>2</xdr:col>
      <xdr:colOff>276225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476250</xdr:rowOff>
    </xdr:from>
    <xdr:to>
      <xdr:col>3</xdr:col>
      <xdr:colOff>209550</xdr:colOff>
      <xdr:row>0</xdr:row>
      <xdr:rowOff>942975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476250</xdr:rowOff>
    </xdr:from>
    <xdr:to>
      <xdr:col>4</xdr:col>
      <xdr:colOff>304800</xdr:colOff>
      <xdr:row>0</xdr:row>
      <xdr:rowOff>942975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466725</xdr:rowOff>
    </xdr:from>
    <xdr:to>
      <xdr:col>4</xdr:col>
      <xdr:colOff>1276350</xdr:colOff>
      <xdr:row>0</xdr:row>
      <xdr:rowOff>933450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19050</xdr:rowOff>
    </xdr:from>
    <xdr:to>
      <xdr:col>5</xdr:col>
      <xdr:colOff>1038225</xdr:colOff>
      <xdr:row>8</xdr:row>
      <xdr:rowOff>142875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05450" y="23145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142875</xdr:rowOff>
    </xdr:from>
    <xdr:to>
      <xdr:col>5</xdr:col>
      <xdr:colOff>1038225</xdr:colOff>
      <xdr:row>10</xdr:row>
      <xdr:rowOff>276225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05450" y="3009900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266700</xdr:rowOff>
    </xdr:from>
    <xdr:to>
      <xdr:col>5</xdr:col>
      <xdr:colOff>1276350</xdr:colOff>
      <xdr:row>13</xdr:row>
      <xdr:rowOff>142875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14975" y="3705225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9525</xdr:rowOff>
    </xdr:from>
    <xdr:to>
      <xdr:col>2</xdr:col>
      <xdr:colOff>209550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95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3</xdr:col>
      <xdr:colOff>19050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19050</xdr:rowOff>
    </xdr:from>
    <xdr:to>
      <xdr:col>4</xdr:col>
      <xdr:colOff>180975</xdr:colOff>
      <xdr:row>0</xdr:row>
      <xdr:rowOff>495300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9525</xdr:rowOff>
    </xdr:from>
    <xdr:to>
      <xdr:col>4</xdr:col>
      <xdr:colOff>1104900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466725</xdr:rowOff>
    </xdr:from>
    <xdr:to>
      <xdr:col>2</xdr:col>
      <xdr:colOff>209550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4667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466725</xdr:rowOff>
    </xdr:from>
    <xdr:to>
      <xdr:col>3</xdr:col>
      <xdr:colOff>19050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476250</xdr:rowOff>
    </xdr:from>
    <xdr:to>
      <xdr:col>4</xdr:col>
      <xdr:colOff>180975</xdr:colOff>
      <xdr:row>0</xdr:row>
      <xdr:rowOff>942975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76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466725</xdr:rowOff>
    </xdr:from>
    <xdr:to>
      <xdr:col>4</xdr:col>
      <xdr:colOff>1104900</xdr:colOff>
      <xdr:row>0</xdr:row>
      <xdr:rowOff>933450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19050</xdr:rowOff>
    </xdr:from>
    <xdr:to>
      <xdr:col>5</xdr:col>
      <xdr:colOff>1038225</xdr:colOff>
      <xdr:row>8</xdr:row>
      <xdr:rowOff>142875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53025" y="23145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123825</xdr:rowOff>
    </xdr:from>
    <xdr:to>
      <xdr:col>5</xdr:col>
      <xdr:colOff>1038225</xdr:colOff>
      <xdr:row>10</xdr:row>
      <xdr:rowOff>247650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53025" y="299085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10</xdr:row>
      <xdr:rowOff>247650</xdr:rowOff>
    </xdr:from>
    <xdr:to>
      <xdr:col>5</xdr:col>
      <xdr:colOff>1152525</xdr:colOff>
      <xdr:row>13</xdr:row>
      <xdr:rowOff>114300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0150" y="368617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9525</xdr:rowOff>
    </xdr:from>
    <xdr:to>
      <xdr:col>2</xdr:col>
      <xdr:colOff>381000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9525</xdr:rowOff>
    </xdr:from>
    <xdr:to>
      <xdr:col>3</xdr:col>
      <xdr:colOff>371475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95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9525</xdr:rowOff>
    </xdr:from>
    <xdr:to>
      <xdr:col>4</xdr:col>
      <xdr:colOff>523875</xdr:colOff>
      <xdr:row>0</xdr:row>
      <xdr:rowOff>476250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95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1495425</xdr:colOff>
      <xdr:row>0</xdr:row>
      <xdr:rowOff>466725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447675</xdr:rowOff>
    </xdr:from>
    <xdr:to>
      <xdr:col>1</xdr:col>
      <xdr:colOff>485775</xdr:colOff>
      <xdr:row>0</xdr:row>
      <xdr:rowOff>914400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476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466725</xdr:rowOff>
    </xdr:from>
    <xdr:to>
      <xdr:col>2</xdr:col>
      <xdr:colOff>381000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466725</xdr:rowOff>
    </xdr:from>
    <xdr:to>
      <xdr:col>3</xdr:col>
      <xdr:colOff>371475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7375" y="4667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466725</xdr:rowOff>
    </xdr:from>
    <xdr:to>
      <xdr:col>4</xdr:col>
      <xdr:colOff>523875</xdr:colOff>
      <xdr:row>0</xdr:row>
      <xdr:rowOff>933450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28925" y="4667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457200</xdr:rowOff>
    </xdr:from>
    <xdr:to>
      <xdr:col>4</xdr:col>
      <xdr:colOff>1495425</xdr:colOff>
      <xdr:row>0</xdr:row>
      <xdr:rowOff>923925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4572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19050</xdr:rowOff>
    </xdr:from>
    <xdr:to>
      <xdr:col>5</xdr:col>
      <xdr:colOff>1038225</xdr:colOff>
      <xdr:row>8</xdr:row>
      <xdr:rowOff>209550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231457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200025</xdr:rowOff>
    </xdr:from>
    <xdr:to>
      <xdr:col>5</xdr:col>
      <xdr:colOff>1038225</xdr:colOff>
      <xdr:row>11</xdr:row>
      <xdr:rowOff>104775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72075" y="306705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104775</xdr:rowOff>
    </xdr:from>
    <xdr:to>
      <xdr:col>6</xdr:col>
      <xdr:colOff>85725</xdr:colOff>
      <xdr:row>14</xdr:row>
      <xdr:rowOff>57150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72075" y="3829050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9525</xdr:rowOff>
    </xdr:from>
    <xdr:to>
      <xdr:col>2</xdr:col>
      <xdr:colOff>466725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0</xdr:rowOff>
    </xdr:from>
    <xdr:to>
      <xdr:col>3</xdr:col>
      <xdr:colOff>495300</xdr:colOff>
      <xdr:row>0</xdr:row>
      <xdr:rowOff>466725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0</xdr:row>
      <xdr:rowOff>0</xdr:rowOff>
    </xdr:from>
    <xdr:to>
      <xdr:col>4</xdr:col>
      <xdr:colOff>714375</xdr:colOff>
      <xdr:row>0</xdr:row>
      <xdr:rowOff>466725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9525</xdr:rowOff>
    </xdr:from>
    <xdr:to>
      <xdr:col>4</xdr:col>
      <xdr:colOff>1685925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466725</xdr:rowOff>
    </xdr:from>
    <xdr:to>
      <xdr:col>2</xdr:col>
      <xdr:colOff>466725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457200</xdr:rowOff>
    </xdr:from>
    <xdr:to>
      <xdr:col>3</xdr:col>
      <xdr:colOff>495300</xdr:colOff>
      <xdr:row>0</xdr:row>
      <xdr:rowOff>923925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4572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0</xdr:row>
      <xdr:rowOff>447675</xdr:rowOff>
    </xdr:from>
    <xdr:to>
      <xdr:col>4</xdr:col>
      <xdr:colOff>714375</xdr:colOff>
      <xdr:row>0</xdr:row>
      <xdr:rowOff>914400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24175" y="44767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466725</xdr:rowOff>
    </xdr:from>
    <xdr:to>
      <xdr:col>4</xdr:col>
      <xdr:colOff>1685925</xdr:colOff>
      <xdr:row>0</xdr:row>
      <xdr:rowOff>933450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28575</xdr:rowOff>
    </xdr:from>
    <xdr:to>
      <xdr:col>5</xdr:col>
      <xdr:colOff>1038225</xdr:colOff>
      <xdr:row>8</xdr:row>
      <xdr:rowOff>104775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76825" y="23336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104775</xdr:rowOff>
    </xdr:from>
    <xdr:to>
      <xdr:col>5</xdr:col>
      <xdr:colOff>1038225</xdr:colOff>
      <xdr:row>10</xdr:row>
      <xdr:rowOff>180975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76825" y="29813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10</xdr:row>
      <xdr:rowOff>180975</xdr:rowOff>
    </xdr:from>
    <xdr:to>
      <xdr:col>5</xdr:col>
      <xdr:colOff>1209675</xdr:colOff>
      <xdr:row>13</xdr:row>
      <xdr:rowOff>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76825" y="36290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0</xdr:rowOff>
    </xdr:from>
    <xdr:to>
      <xdr:col>2</xdr:col>
      <xdr:colOff>790575</xdr:colOff>
      <xdr:row>0</xdr:row>
      <xdr:rowOff>466725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0</xdr:row>
      <xdr:rowOff>9525</xdr:rowOff>
    </xdr:from>
    <xdr:to>
      <xdr:col>3</xdr:col>
      <xdr:colOff>66675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76200</xdr:colOff>
      <xdr:row>0</xdr:row>
      <xdr:rowOff>466725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0</xdr:rowOff>
    </xdr:from>
    <xdr:to>
      <xdr:col>5</xdr:col>
      <xdr:colOff>314325</xdr:colOff>
      <xdr:row>0</xdr:row>
      <xdr:rowOff>466725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457200</xdr:rowOff>
    </xdr:from>
    <xdr:to>
      <xdr:col>2</xdr:col>
      <xdr:colOff>790575</xdr:colOff>
      <xdr:row>0</xdr:row>
      <xdr:rowOff>923925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4572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0</xdr:row>
      <xdr:rowOff>466725</xdr:rowOff>
    </xdr:from>
    <xdr:to>
      <xdr:col>3</xdr:col>
      <xdr:colOff>66675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457200</xdr:rowOff>
    </xdr:from>
    <xdr:to>
      <xdr:col>4</xdr:col>
      <xdr:colOff>76200</xdr:colOff>
      <xdr:row>0</xdr:row>
      <xdr:rowOff>923925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4572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457200</xdr:rowOff>
    </xdr:from>
    <xdr:to>
      <xdr:col>5</xdr:col>
      <xdr:colOff>314325</xdr:colOff>
      <xdr:row>0</xdr:row>
      <xdr:rowOff>923925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90950" y="4572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</xdr:row>
      <xdr:rowOff>38100</xdr:rowOff>
    </xdr:from>
    <xdr:to>
      <xdr:col>6</xdr:col>
      <xdr:colOff>1047750</xdr:colOff>
      <xdr:row>8</xdr:row>
      <xdr:rowOff>85725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91225" y="248602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76200</xdr:rowOff>
    </xdr:from>
    <xdr:to>
      <xdr:col>6</xdr:col>
      <xdr:colOff>1047750</xdr:colOff>
      <xdr:row>10</xdr:row>
      <xdr:rowOff>123825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317182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114300</xdr:rowOff>
    </xdr:from>
    <xdr:to>
      <xdr:col>7</xdr:col>
      <xdr:colOff>114300</xdr:colOff>
      <xdr:row>12</xdr:row>
      <xdr:rowOff>209550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81700" y="3857625"/>
          <a:ext cx="1247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485775</xdr:colOff>
      <xdr:row>0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9525</xdr:rowOff>
    </xdr:from>
    <xdr:to>
      <xdr:col>2</xdr:col>
      <xdr:colOff>447675</xdr:colOff>
      <xdr:row>0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9525</xdr:rowOff>
    </xdr:from>
    <xdr:to>
      <xdr:col>3</xdr:col>
      <xdr:colOff>457200</xdr:colOff>
      <xdr:row>0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</xdr:rowOff>
    </xdr:from>
    <xdr:to>
      <xdr:col>4</xdr:col>
      <xdr:colOff>476250</xdr:colOff>
      <xdr:row>0</xdr:row>
      <xdr:rowOff>476250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95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5</xdr:col>
      <xdr:colOff>819150</xdr:colOff>
      <xdr:row>0</xdr:row>
      <xdr:rowOff>466725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485775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466725</xdr:rowOff>
    </xdr:from>
    <xdr:to>
      <xdr:col>2</xdr:col>
      <xdr:colOff>447675</xdr:colOff>
      <xdr:row>0</xdr:row>
      <xdr:rowOff>933450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466725</xdr:rowOff>
    </xdr:from>
    <xdr:to>
      <xdr:col>3</xdr:col>
      <xdr:colOff>457200</xdr:colOff>
      <xdr:row>0</xdr:row>
      <xdr:rowOff>933450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466725</xdr:rowOff>
    </xdr:from>
    <xdr:to>
      <xdr:col>4</xdr:col>
      <xdr:colOff>476250</xdr:colOff>
      <xdr:row>0</xdr:row>
      <xdr:rowOff>933450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4667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457200</xdr:rowOff>
    </xdr:from>
    <xdr:to>
      <xdr:col>5</xdr:col>
      <xdr:colOff>819150</xdr:colOff>
      <xdr:row>0</xdr:row>
      <xdr:rowOff>923925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33825" y="4572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28575</xdr:rowOff>
    </xdr:from>
    <xdr:to>
      <xdr:col>6</xdr:col>
      <xdr:colOff>1009650</xdr:colOff>
      <xdr:row>8</xdr:row>
      <xdr:rowOff>180975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76850" y="232410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180975</xdr:rowOff>
    </xdr:from>
    <xdr:to>
      <xdr:col>6</xdr:col>
      <xdr:colOff>1009650</xdr:colOff>
      <xdr:row>11</xdr:row>
      <xdr:rowOff>47625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76850" y="304800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</xdr:row>
      <xdr:rowOff>47625</xdr:rowOff>
    </xdr:from>
    <xdr:to>
      <xdr:col>6</xdr:col>
      <xdr:colOff>1209675</xdr:colOff>
      <xdr:row>13</xdr:row>
      <xdr:rowOff>228600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37719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19050</xdr:rowOff>
    </xdr:from>
    <xdr:to>
      <xdr:col>4</xdr:col>
      <xdr:colOff>1209675</xdr:colOff>
      <xdr:row>0</xdr:row>
      <xdr:rowOff>485775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19050</xdr:rowOff>
    </xdr:from>
    <xdr:to>
      <xdr:col>1</xdr:col>
      <xdr:colOff>1485900</xdr:colOff>
      <xdr:row>0</xdr:row>
      <xdr:rowOff>485775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0</xdr:row>
      <xdr:rowOff>19050</xdr:rowOff>
    </xdr:from>
    <xdr:to>
      <xdr:col>3</xdr:col>
      <xdr:colOff>9525</xdr:colOff>
      <xdr:row>0</xdr:row>
      <xdr:rowOff>485775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19050</xdr:rowOff>
    </xdr:from>
    <xdr:to>
      <xdr:col>4</xdr:col>
      <xdr:colOff>228600</xdr:colOff>
      <xdr:row>0</xdr:row>
      <xdr:rowOff>485775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190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523875</xdr:colOff>
      <xdr:row>0</xdr:row>
      <xdr:rowOff>476250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466725</xdr:rowOff>
    </xdr:from>
    <xdr:to>
      <xdr:col>1</xdr:col>
      <xdr:colOff>523875</xdr:colOff>
      <xdr:row>0</xdr:row>
      <xdr:rowOff>933450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672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485775</xdr:rowOff>
    </xdr:from>
    <xdr:to>
      <xdr:col>1</xdr:col>
      <xdr:colOff>1485900</xdr:colOff>
      <xdr:row>0</xdr:row>
      <xdr:rowOff>952500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025" y="485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0</xdr:row>
      <xdr:rowOff>485775</xdr:rowOff>
    </xdr:from>
    <xdr:to>
      <xdr:col>3</xdr:col>
      <xdr:colOff>9525</xdr:colOff>
      <xdr:row>0</xdr:row>
      <xdr:rowOff>952500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485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485775</xdr:rowOff>
    </xdr:from>
    <xdr:to>
      <xdr:col>4</xdr:col>
      <xdr:colOff>228600</xdr:colOff>
      <xdr:row>0</xdr:row>
      <xdr:rowOff>942975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485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485775</xdr:rowOff>
    </xdr:from>
    <xdr:to>
      <xdr:col>4</xdr:col>
      <xdr:colOff>1209675</xdr:colOff>
      <xdr:row>0</xdr:row>
      <xdr:rowOff>942975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485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38100</xdr:rowOff>
    </xdr:from>
    <xdr:to>
      <xdr:col>5</xdr:col>
      <xdr:colOff>1076325</xdr:colOff>
      <xdr:row>8</xdr:row>
      <xdr:rowOff>152400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95900" y="233362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8</xdr:row>
      <xdr:rowOff>142875</xdr:rowOff>
    </xdr:from>
    <xdr:to>
      <xdr:col>5</xdr:col>
      <xdr:colOff>1076325</xdr:colOff>
      <xdr:row>10</xdr:row>
      <xdr:rowOff>266700</xdr:rowOff>
    </xdr:to>
    <xdr:pic>
      <xdr:nvPicPr>
        <xdr:cNvPr id="12" name="Command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95900" y="300990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10</xdr:row>
      <xdr:rowOff>257175</xdr:rowOff>
    </xdr:from>
    <xdr:to>
      <xdr:col>5</xdr:col>
      <xdr:colOff>1323975</xdr:colOff>
      <xdr:row>13</xdr:row>
      <xdr:rowOff>114300</xdr:rowOff>
    </xdr:to>
    <xdr:pic>
      <xdr:nvPicPr>
        <xdr:cNvPr id="13" name="Command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5900" y="3695700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3"/>
  </sheetPr>
  <dimension ref="A1:L38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6.125" style="40" customWidth="1"/>
    <col min="2" max="2" width="12.375" style="40" customWidth="1"/>
    <col min="3" max="3" width="12.00390625" style="40" customWidth="1"/>
    <col min="4" max="4" width="11.50390625" style="40" customWidth="1"/>
    <col min="5" max="5" width="7.25390625" style="40" customWidth="1"/>
    <col min="6" max="6" width="15.75390625" style="40" customWidth="1"/>
    <col min="7" max="7" width="13.75390625" style="40" customWidth="1"/>
    <col min="8" max="8" width="15.75390625" style="40" customWidth="1"/>
    <col min="9" max="9" width="29.375" style="40" customWidth="1"/>
    <col min="10" max="10" width="14.75390625" style="40" customWidth="1"/>
    <col min="11" max="11" width="10.875" style="40" customWidth="1"/>
    <col min="12" max="16384" width="9.00390625" style="40" customWidth="1"/>
  </cols>
  <sheetData>
    <row r="1" spans="7:9" s="33" customFormat="1" ht="75.75" customHeight="1">
      <c r="G1" s="33" t="s">
        <v>348</v>
      </c>
      <c r="H1" s="94">
        <f>'顺序号提示'!K1</f>
        <v>0</v>
      </c>
      <c r="I1" s="34" t="s">
        <v>1</v>
      </c>
    </row>
    <row r="2" spans="1:8" s="33" customFormat="1" ht="18" customHeight="1">
      <c r="A2" s="35" t="s">
        <v>14</v>
      </c>
      <c r="B2" s="36"/>
      <c r="C2" s="36"/>
      <c r="D2" s="36"/>
      <c r="E2" s="36"/>
      <c r="F2" s="36"/>
      <c r="G2" s="36"/>
      <c r="H2" s="36"/>
    </row>
    <row r="3" spans="1:12" ht="21.75">
      <c r="A3" s="37" t="s">
        <v>3</v>
      </c>
      <c r="B3" s="38" t="s">
        <v>5</v>
      </c>
      <c r="C3" s="38" t="s">
        <v>6</v>
      </c>
      <c r="D3" s="37" t="s">
        <v>10</v>
      </c>
      <c r="E3" s="93" t="s">
        <v>347</v>
      </c>
      <c r="F3" s="37" t="s">
        <v>185</v>
      </c>
      <c r="G3" s="38" t="s">
        <v>12</v>
      </c>
      <c r="H3" s="38" t="s">
        <v>13</v>
      </c>
      <c r="I3" s="61" t="s">
        <v>352</v>
      </c>
      <c r="J3" s="39"/>
      <c r="K3" s="39"/>
      <c r="L3" s="39"/>
    </row>
    <row r="4" spans="1:12" ht="21.75">
      <c r="A4" s="42">
        <v>1</v>
      </c>
      <c r="B4" s="12"/>
      <c r="C4" s="12"/>
      <c r="D4" s="12"/>
      <c r="E4" s="37">
        <f>IF(G4=0,0,IF(E4&lt;&gt;0,E4,$H$1))</f>
        <v>0</v>
      </c>
      <c r="F4" s="64">
        <f>(B4-C4)*C4*PI()*7.85/1000</f>
        <v>0</v>
      </c>
      <c r="G4" s="45">
        <f>(B4-C4)*C4*7.85*PI()/1000*D4</f>
        <v>0</v>
      </c>
      <c r="H4" s="46">
        <f>'钢管'!H6+'钢板'!J6+'圆钢'!F6+'扁钢'!G6+'花纹板'!I6+'H型钢'!G6+'工字钢'!F6+'槽钢'!F6+'角钢'!F6+'不等边角钢'!F6</f>
        <v>0</v>
      </c>
      <c r="I4" s="62" t="s">
        <v>353</v>
      </c>
      <c r="J4" s="47"/>
      <c r="K4" s="39"/>
      <c r="L4" s="39"/>
    </row>
    <row r="5" spans="1:12" ht="21.75">
      <c r="A5" s="42">
        <v>2</v>
      </c>
      <c r="B5" s="12"/>
      <c r="C5" s="12"/>
      <c r="D5" s="12"/>
      <c r="E5" s="37">
        <f aca="true" t="shared" si="0" ref="E5:E18">IF(G5=0,0,IF(E5&lt;&gt;0,E5,$H$1))</f>
        <v>0</v>
      </c>
      <c r="F5" s="64">
        <f aca="true" t="shared" si="1" ref="F5:F18">(B5-C5)*C5*PI()*7.85/1000</f>
        <v>0</v>
      </c>
      <c r="G5" s="45">
        <f aca="true" t="shared" si="2" ref="G5:G18">(B5-C5)*C5*7.85*PI()/1000*D5</f>
        <v>0</v>
      </c>
      <c r="H5" s="44" t="s">
        <v>4</v>
      </c>
      <c r="I5" s="63">
        <v>13305460581</v>
      </c>
      <c r="J5" s="81"/>
      <c r="K5" s="39"/>
      <c r="L5" s="39"/>
    </row>
    <row r="6" spans="1:12" ht="21.75">
      <c r="A6" s="42">
        <v>3</v>
      </c>
      <c r="B6" s="12"/>
      <c r="C6" s="12"/>
      <c r="D6" s="12"/>
      <c r="E6" s="37">
        <f t="shared" si="0"/>
        <v>0</v>
      </c>
      <c r="F6" s="64">
        <f t="shared" si="1"/>
        <v>0</v>
      </c>
      <c r="G6" s="45">
        <f t="shared" si="2"/>
        <v>0</v>
      </c>
      <c r="H6" s="48">
        <f>SUM(G4:G18)</f>
        <v>0</v>
      </c>
      <c r="I6" s="97" t="str">
        <f>IF(H6&gt;0,B36,"自动生成工程量计算式")</f>
        <v>自动生成工程量计算式</v>
      </c>
      <c r="J6" s="98"/>
      <c r="K6" s="39"/>
      <c r="L6" s="39"/>
    </row>
    <row r="7" spans="1:12" ht="22.5">
      <c r="A7" s="42">
        <v>4</v>
      </c>
      <c r="B7" s="12"/>
      <c r="C7" s="12"/>
      <c r="D7" s="12"/>
      <c r="E7" s="37">
        <f t="shared" si="0"/>
        <v>0</v>
      </c>
      <c r="F7" s="64">
        <f t="shared" si="1"/>
        <v>0</v>
      </c>
      <c r="G7" s="45">
        <f t="shared" si="2"/>
        <v>0</v>
      </c>
      <c r="H7" s="77">
        <v>2.32</v>
      </c>
      <c r="I7" s="99"/>
      <c r="J7" s="100"/>
      <c r="K7" s="39"/>
      <c r="L7" s="39"/>
    </row>
    <row r="8" spans="1:12" ht="22.5">
      <c r="A8" s="42">
        <v>5</v>
      </c>
      <c r="B8" s="12"/>
      <c r="C8" s="12"/>
      <c r="D8" s="12"/>
      <c r="E8" s="37">
        <f t="shared" si="0"/>
        <v>0</v>
      </c>
      <c r="F8" s="64">
        <f t="shared" si="1"/>
        <v>0</v>
      </c>
      <c r="G8" s="45">
        <f t="shared" si="2"/>
        <v>0</v>
      </c>
      <c r="H8" s="44"/>
      <c r="I8" s="99"/>
      <c r="J8" s="100"/>
      <c r="K8" s="39"/>
      <c r="L8" s="39"/>
    </row>
    <row r="9" spans="1:12" ht="22.5">
      <c r="A9" s="42">
        <v>6</v>
      </c>
      <c r="B9" s="12"/>
      <c r="C9" s="12"/>
      <c r="D9" s="12"/>
      <c r="E9" s="37">
        <f t="shared" si="0"/>
        <v>0</v>
      </c>
      <c r="F9" s="64">
        <f t="shared" si="1"/>
        <v>0</v>
      </c>
      <c r="G9" s="45">
        <f t="shared" si="2"/>
        <v>0</v>
      </c>
      <c r="H9" s="44"/>
      <c r="I9" s="99"/>
      <c r="J9" s="100"/>
      <c r="K9" s="39"/>
      <c r="L9" s="39"/>
    </row>
    <row r="10" spans="1:12" ht="22.5">
      <c r="A10" s="42">
        <v>7</v>
      </c>
      <c r="B10" s="12"/>
      <c r="C10" s="12"/>
      <c r="D10" s="12"/>
      <c r="E10" s="37">
        <f t="shared" si="0"/>
        <v>0</v>
      </c>
      <c r="F10" s="64">
        <f t="shared" si="1"/>
        <v>0</v>
      </c>
      <c r="G10" s="45">
        <f t="shared" si="2"/>
        <v>0</v>
      </c>
      <c r="H10" s="44"/>
      <c r="I10" s="99"/>
      <c r="J10" s="100"/>
      <c r="K10" s="39"/>
      <c r="L10" s="39"/>
    </row>
    <row r="11" spans="1:12" ht="22.5">
      <c r="A11" s="42">
        <v>8</v>
      </c>
      <c r="B11" s="12"/>
      <c r="C11" s="12"/>
      <c r="D11" s="12"/>
      <c r="E11" s="37">
        <f t="shared" si="0"/>
        <v>0</v>
      </c>
      <c r="F11" s="64">
        <f t="shared" si="1"/>
        <v>0</v>
      </c>
      <c r="G11" s="45">
        <f t="shared" si="2"/>
        <v>0</v>
      </c>
      <c r="H11" s="44"/>
      <c r="I11" s="99"/>
      <c r="J11" s="100"/>
      <c r="K11" s="39"/>
      <c r="L11" s="39"/>
    </row>
    <row r="12" spans="1:12" ht="21" customHeight="1">
      <c r="A12" s="42">
        <v>9</v>
      </c>
      <c r="B12" s="12"/>
      <c r="C12" s="12"/>
      <c r="D12" s="12"/>
      <c r="E12" s="37">
        <f t="shared" si="0"/>
        <v>0</v>
      </c>
      <c r="F12" s="64">
        <f t="shared" si="1"/>
        <v>0</v>
      </c>
      <c r="G12" s="45">
        <f t="shared" si="2"/>
        <v>0</v>
      </c>
      <c r="H12" s="44"/>
      <c r="I12" s="101"/>
      <c r="J12" s="102"/>
      <c r="K12" s="39"/>
      <c r="L12" s="39"/>
    </row>
    <row r="13" spans="1:12" ht="21" customHeight="1">
      <c r="A13" s="42">
        <v>10</v>
      </c>
      <c r="B13" s="12"/>
      <c r="C13" s="12"/>
      <c r="D13" s="12"/>
      <c r="E13" s="37">
        <f t="shared" si="0"/>
        <v>0</v>
      </c>
      <c r="F13" s="64">
        <f t="shared" si="1"/>
        <v>0</v>
      </c>
      <c r="G13" s="45">
        <f t="shared" si="2"/>
        <v>0</v>
      </c>
      <c r="H13" s="44"/>
      <c r="I13" s="101"/>
      <c r="J13" s="102"/>
      <c r="K13" s="39"/>
      <c r="L13" s="39"/>
    </row>
    <row r="14" spans="1:12" ht="21" customHeight="1">
      <c r="A14" s="42">
        <v>11</v>
      </c>
      <c r="B14" s="12"/>
      <c r="C14" s="12"/>
      <c r="D14" s="12"/>
      <c r="E14" s="37">
        <f t="shared" si="0"/>
        <v>0</v>
      </c>
      <c r="F14" s="64">
        <f t="shared" si="1"/>
        <v>0</v>
      </c>
      <c r="G14" s="45">
        <f t="shared" si="2"/>
        <v>0</v>
      </c>
      <c r="H14" s="44"/>
      <c r="I14" s="101"/>
      <c r="J14" s="102"/>
      <c r="K14" s="39"/>
      <c r="L14" s="39"/>
    </row>
    <row r="15" spans="1:12" ht="21" customHeight="1">
      <c r="A15" s="42">
        <v>12</v>
      </c>
      <c r="B15" s="12"/>
      <c r="C15" s="12"/>
      <c r="D15" s="12"/>
      <c r="E15" s="37">
        <f t="shared" si="0"/>
        <v>0</v>
      </c>
      <c r="F15" s="64">
        <f t="shared" si="1"/>
        <v>0</v>
      </c>
      <c r="G15" s="45">
        <f t="shared" si="2"/>
        <v>0</v>
      </c>
      <c r="H15" s="44"/>
      <c r="I15" s="103"/>
      <c r="J15" s="104"/>
      <c r="K15" s="39"/>
      <c r="L15" s="39"/>
    </row>
    <row r="16" spans="1:12" ht="21" customHeight="1">
      <c r="A16" s="42">
        <v>13</v>
      </c>
      <c r="B16" s="12"/>
      <c r="C16" s="12"/>
      <c r="D16" s="12"/>
      <c r="E16" s="37">
        <f t="shared" si="0"/>
        <v>0</v>
      </c>
      <c r="F16" s="64">
        <f t="shared" si="1"/>
        <v>0</v>
      </c>
      <c r="G16" s="45">
        <f t="shared" si="2"/>
        <v>0</v>
      </c>
      <c r="H16" s="44"/>
      <c r="I16" s="47"/>
      <c r="J16" s="47"/>
      <c r="K16" s="39"/>
      <c r="L16" s="39"/>
    </row>
    <row r="17" spans="1:12" ht="21" customHeight="1">
      <c r="A17" s="42">
        <v>14</v>
      </c>
      <c r="B17" s="12"/>
      <c r="C17" s="12"/>
      <c r="D17" s="12"/>
      <c r="E17" s="37">
        <f t="shared" si="0"/>
        <v>0</v>
      </c>
      <c r="F17" s="64">
        <f t="shared" si="1"/>
        <v>0</v>
      </c>
      <c r="G17" s="45">
        <f t="shared" si="2"/>
        <v>0</v>
      </c>
      <c r="H17" s="44"/>
      <c r="I17" s="47"/>
      <c r="J17" s="47"/>
      <c r="K17" s="39"/>
      <c r="L17" s="39"/>
    </row>
    <row r="18" spans="1:12" ht="21" customHeight="1">
      <c r="A18" s="42">
        <v>15</v>
      </c>
      <c r="B18" s="12"/>
      <c r="C18" s="12"/>
      <c r="D18" s="12"/>
      <c r="E18" s="37">
        <f t="shared" si="0"/>
        <v>0</v>
      </c>
      <c r="F18" s="64">
        <f t="shared" si="1"/>
        <v>0</v>
      </c>
      <c r="G18" s="45">
        <f t="shared" si="2"/>
        <v>0</v>
      </c>
      <c r="H18" s="44"/>
      <c r="I18" s="47"/>
      <c r="J18" s="47"/>
      <c r="K18" s="39"/>
      <c r="L18" s="39"/>
    </row>
    <row r="19" ht="17.25">
      <c r="B19" s="78"/>
    </row>
    <row r="21" spans="1:3" ht="17.25">
      <c r="A21" s="40">
        <f>IF(G4&gt;0,E4,999)</f>
        <v>999</v>
      </c>
      <c r="B21" s="40">
        <f>IF(G4&gt;0,"  钢管φ"&amp;B4&amp;"×"&amp;C4&amp;"mm的"&amp;D4&amp;"米×"&amp;F4&amp;"kg／米＝"&amp;G4&amp;"kg","")</f>
      </c>
      <c r="C21" s="40">
        <f>IF(A21&lt;999,A21&amp;B21,"")</f>
      </c>
    </row>
    <row r="22" spans="1:3" ht="17.25">
      <c r="A22" s="40">
        <f aca="true" t="shared" si="3" ref="A22:A35">IF(G5&gt;0,E5,999)</f>
        <v>999</v>
      </c>
      <c r="B22" s="40">
        <f aca="true" t="shared" si="4" ref="B22:B35">IF(G5&gt;0,"  钢管φ"&amp;B5&amp;"×"&amp;C5&amp;"mm的"&amp;D5&amp;"米×"&amp;F5&amp;"kg／米＝"&amp;G5&amp;"kg","")</f>
      </c>
      <c r="C22" s="40">
        <f aca="true" t="shared" si="5" ref="C22:C35">IF(A22&lt;999,A22&amp;B22,"")</f>
      </c>
    </row>
    <row r="23" spans="1:3" ht="17.25">
      <c r="A23" s="40">
        <f t="shared" si="3"/>
        <v>999</v>
      </c>
      <c r="B23" s="40">
        <f t="shared" si="4"/>
      </c>
      <c r="C23" s="40">
        <f t="shared" si="5"/>
      </c>
    </row>
    <row r="24" spans="1:3" ht="17.25">
      <c r="A24" s="40">
        <f t="shared" si="3"/>
        <v>999</v>
      </c>
      <c r="B24" s="40">
        <f t="shared" si="4"/>
      </c>
      <c r="C24" s="40">
        <f t="shared" si="5"/>
      </c>
    </row>
    <row r="25" spans="1:3" ht="17.25">
      <c r="A25" s="40">
        <f t="shared" si="3"/>
        <v>999</v>
      </c>
      <c r="B25" s="40">
        <f t="shared" si="4"/>
      </c>
      <c r="C25" s="40">
        <f t="shared" si="5"/>
      </c>
    </row>
    <row r="26" spans="1:3" ht="17.25">
      <c r="A26" s="40">
        <f t="shared" si="3"/>
        <v>999</v>
      </c>
      <c r="B26" s="40">
        <f t="shared" si="4"/>
      </c>
      <c r="C26" s="40">
        <f t="shared" si="5"/>
      </c>
    </row>
    <row r="27" spans="1:3" ht="17.25">
      <c r="A27" s="40">
        <f t="shared" si="3"/>
        <v>999</v>
      </c>
      <c r="B27" s="40">
        <f t="shared" si="4"/>
      </c>
      <c r="C27" s="40">
        <f t="shared" si="5"/>
      </c>
    </row>
    <row r="28" spans="1:3" ht="17.25">
      <c r="A28" s="40">
        <f t="shared" si="3"/>
        <v>999</v>
      </c>
      <c r="B28" s="40">
        <f t="shared" si="4"/>
      </c>
      <c r="C28" s="40">
        <f t="shared" si="5"/>
      </c>
    </row>
    <row r="29" spans="1:3" ht="17.25">
      <c r="A29" s="40">
        <f t="shared" si="3"/>
        <v>999</v>
      </c>
      <c r="B29" s="40">
        <f t="shared" si="4"/>
      </c>
      <c r="C29" s="40">
        <f t="shared" si="5"/>
      </c>
    </row>
    <row r="30" spans="1:3" ht="17.25">
      <c r="A30" s="40">
        <f t="shared" si="3"/>
        <v>999</v>
      </c>
      <c r="B30" s="40">
        <f t="shared" si="4"/>
      </c>
      <c r="C30" s="40">
        <f t="shared" si="5"/>
      </c>
    </row>
    <row r="31" spans="1:3" ht="17.25">
      <c r="A31" s="40">
        <f t="shared" si="3"/>
        <v>999</v>
      </c>
      <c r="B31" s="40">
        <f>IF(G14&gt;0,"  钢管φ"&amp;B14&amp;"×"&amp;C14&amp;"mm的"&amp;D14&amp;"米×"&amp;F14&amp;"kg／米＝"&amp;G14&amp;"kg","")</f>
      </c>
      <c r="C31" s="40">
        <f t="shared" si="5"/>
      </c>
    </row>
    <row r="32" spans="1:3" ht="17.25">
      <c r="A32" s="40">
        <f t="shared" si="3"/>
        <v>999</v>
      </c>
      <c r="B32" s="40">
        <f t="shared" si="4"/>
      </c>
      <c r="C32" s="40">
        <f t="shared" si="5"/>
      </c>
    </row>
    <row r="33" spans="1:3" ht="17.25">
      <c r="A33" s="40">
        <f t="shared" si="3"/>
        <v>999</v>
      </c>
      <c r="B33" s="40">
        <f t="shared" si="4"/>
      </c>
      <c r="C33" s="40">
        <f t="shared" si="5"/>
      </c>
    </row>
    <row r="34" spans="1:3" ht="17.25">
      <c r="A34" s="40">
        <f t="shared" si="3"/>
        <v>999</v>
      </c>
      <c r="B34" s="40">
        <f t="shared" si="4"/>
      </c>
      <c r="C34" s="40">
        <f t="shared" si="5"/>
      </c>
    </row>
    <row r="35" spans="1:3" ht="17.25">
      <c r="A35" s="40">
        <f t="shared" si="3"/>
        <v>999</v>
      </c>
      <c r="B35" s="40">
        <f t="shared" si="4"/>
      </c>
      <c r="C35" s="40">
        <f t="shared" si="5"/>
      </c>
    </row>
    <row r="36" ht="17.25">
      <c r="B36" s="2">
        <f>IF(H6&gt;0,IF(COUNTIF(G4:G18,"&gt;0")&gt;1,B21&amp;B22&amp;B23&amp;B24&amp;B25&amp;B26&amp;B27&amp;B28&amp;B29&amp;B30&amp;B31&amp;B32&amp;B33&amp;B34&amp;B35&amp;"  钢管总重量合计"&amp;H6&amp;"kg",B21&amp;B22&amp;B23&amp;B24&amp;B25&amp;B26&amp;B27&amp;B28&amp;B29&amp;B30&amp;B31&amp;B32&amp;B33&amp;B34&amp;B35),"")</f>
      </c>
    </row>
    <row r="37" ht="17.25">
      <c r="B37" s="40">
        <f>IF(H4&gt;0,'钢管'!B36&amp;'钢板'!B35&amp;'角钢'!B35&amp;'不等边角钢'!B35&amp;'槽钢'!B35&amp;'工字钢'!B35&amp;'H型钢'!B35&amp;'扁钢'!B35&amp;'圆钢'!B35&amp;'花纹板'!B35&amp;"  钢结构总重量总计"&amp;'钢管'!H4/1000&amp;"吨","")</f>
      </c>
    </row>
    <row r="38" ht="17.25">
      <c r="B38" s="78" t="s">
        <v>332</v>
      </c>
    </row>
  </sheetData>
  <sheetProtection sheet="1" objects="1" scenarios="1" selectLockedCells="1"/>
  <mergeCells count="1">
    <mergeCell ref="I6:J15"/>
  </mergeCells>
  <dataValidations count="2">
    <dataValidation type="decimal" operator="greaterThan" allowBlank="1" showInputMessage="1" showErrorMessage="1" promptTitle="管子的长度" prompt="请输入管子的长度，单位米。" imeMode="off" sqref="E4:E18">
      <formula1>-1</formula1>
    </dataValidation>
    <dataValidation type="decimal" operator="greaterThan" allowBlank="1" showInputMessage="1" showErrorMessage="1" imeMode="off" sqref="B4:D1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33"/>
  </sheetPr>
  <dimension ref="A1:R3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6.625" style="2" customWidth="1"/>
    <col min="2" max="2" width="8.875" style="2" customWidth="1"/>
    <col min="3" max="3" width="7.875" style="2" customWidth="1"/>
    <col min="4" max="4" width="8.625" style="2" customWidth="1"/>
    <col min="5" max="5" width="11.125" style="2" customWidth="1"/>
    <col min="6" max="6" width="11.25390625" style="2" customWidth="1"/>
    <col min="7" max="7" width="10.50390625" style="2" customWidth="1"/>
    <col min="8" max="8" width="22.25390625" style="2" customWidth="1"/>
    <col min="9" max="9" width="14.875" style="2" customWidth="1"/>
    <col min="10" max="10" width="36.00390625" style="2" customWidth="1"/>
    <col min="11" max="11" width="9.00390625" style="2" customWidth="1"/>
    <col min="12" max="12" width="7.375" style="2" customWidth="1"/>
    <col min="13" max="13" width="3.50390625" style="2" customWidth="1"/>
    <col min="14" max="14" width="7.00390625" style="2" customWidth="1"/>
    <col min="15" max="15" width="7.75390625" style="2" customWidth="1"/>
    <col min="16" max="16384" width="9.00390625" style="2" customWidth="1"/>
  </cols>
  <sheetData>
    <row r="1" spans="8:10" s="1" customFormat="1" ht="78" customHeight="1">
      <c r="H1" s="18">
        <f>'顺序号提示'!K1</f>
        <v>0</v>
      </c>
      <c r="I1" s="18" t="s">
        <v>32</v>
      </c>
      <c r="J1" s="18"/>
    </row>
    <row r="2" spans="1:10" s="1" customFormat="1" ht="15.75" customHeight="1">
      <c r="A2" s="73" t="s">
        <v>189</v>
      </c>
      <c r="B2" s="16"/>
      <c r="C2" s="16"/>
      <c r="D2" s="16"/>
      <c r="E2" s="16"/>
      <c r="I2" s="16"/>
      <c r="J2" s="67"/>
    </row>
    <row r="3" spans="1:18" ht="21.75">
      <c r="A3" s="9" t="s">
        <v>25</v>
      </c>
      <c r="B3" s="9" t="s">
        <v>33</v>
      </c>
      <c r="C3" s="9" t="s">
        <v>34</v>
      </c>
      <c r="D3" s="9" t="s">
        <v>27</v>
      </c>
      <c r="E3" s="9" t="s">
        <v>26</v>
      </c>
      <c r="F3" s="10" t="s">
        <v>28</v>
      </c>
      <c r="G3" s="10" t="s">
        <v>347</v>
      </c>
      <c r="H3" s="10" t="s">
        <v>29</v>
      </c>
      <c r="I3" s="10" t="s">
        <v>30</v>
      </c>
      <c r="J3" s="10"/>
      <c r="K3" s="15" t="s">
        <v>187</v>
      </c>
      <c r="L3" s="29" t="s">
        <v>46</v>
      </c>
      <c r="M3" s="4"/>
      <c r="N3" s="72" t="s">
        <v>35</v>
      </c>
      <c r="O3" s="20">
        <v>3.95</v>
      </c>
      <c r="Q3"/>
      <c r="R3"/>
    </row>
    <row r="4" spans="1:18" ht="21.75">
      <c r="A4" s="10">
        <v>1</v>
      </c>
      <c r="B4" s="50"/>
      <c r="C4" s="14"/>
      <c r="D4" s="50"/>
      <c r="E4" s="14"/>
      <c r="F4" s="14"/>
      <c r="G4" s="44">
        <f>IF(H4=0,0,IF(G4&lt;&gt;0,G4,H$1))</f>
        <v>0</v>
      </c>
      <c r="H4" s="7">
        <f>K4*L4</f>
        <v>0</v>
      </c>
      <c r="I4" s="6">
        <f>'钢管'!H6+'钢板'!J6+'圆钢'!F6+'扁钢'!G6+'花纹板'!I6+'H型钢'!G6+'工字钢'!F6+'槽钢'!F6+'角钢'!F6+'不等边角钢'!F6</f>
        <v>0</v>
      </c>
      <c r="J4" s="120" t="str">
        <f>IF(I6&gt;0,B35,"自动生成工程量计算式")</f>
        <v>自动生成工程量计算式</v>
      </c>
      <c r="K4" s="71">
        <f>B4*C4*D4+E4</f>
        <v>0</v>
      </c>
      <c r="L4" s="5">
        <f aca="true" t="shared" si="0" ref="L4:L18">VLOOKUP($F4,$N$3:$O$15,2,0)</f>
        <v>0</v>
      </c>
      <c r="M4" s="4"/>
      <c r="N4" s="72" t="s">
        <v>36</v>
      </c>
      <c r="O4" s="20">
        <v>6.5</v>
      </c>
      <c r="Q4"/>
      <c r="R4"/>
    </row>
    <row r="5" spans="1:18" ht="21.75">
      <c r="A5" s="10">
        <v>2</v>
      </c>
      <c r="B5" s="50"/>
      <c r="C5" s="14"/>
      <c r="D5" s="50"/>
      <c r="E5" s="14"/>
      <c r="F5" s="14"/>
      <c r="G5" s="44">
        <f aca="true" t="shared" si="1" ref="G5:G18">IF(H5=0,0,IF(G5&lt;&gt;0,G5,H$1))</f>
        <v>0</v>
      </c>
      <c r="H5" s="7">
        <f>K5*L5</f>
        <v>0</v>
      </c>
      <c r="I5" s="3" t="s">
        <v>31</v>
      </c>
      <c r="J5" s="121"/>
      <c r="K5" s="71">
        <f aca="true" t="shared" si="2" ref="K5:K18">B5*C5*D5+E5</f>
        <v>0</v>
      </c>
      <c r="L5" s="5">
        <f t="shared" si="0"/>
        <v>0</v>
      </c>
      <c r="M5" s="4"/>
      <c r="N5" s="72">
        <v>2.5</v>
      </c>
      <c r="O5" s="20">
        <v>22.6</v>
      </c>
      <c r="Q5"/>
      <c r="R5"/>
    </row>
    <row r="6" spans="1:18" ht="21.75">
      <c r="A6" s="10">
        <v>3</v>
      </c>
      <c r="B6" s="50"/>
      <c r="C6" s="14"/>
      <c r="D6" s="50"/>
      <c r="E6" s="14"/>
      <c r="F6" s="14"/>
      <c r="G6" s="44">
        <f t="shared" si="1"/>
        <v>0</v>
      </c>
      <c r="H6" s="7">
        <f>K6*L6</f>
        <v>0</v>
      </c>
      <c r="I6" s="8">
        <f>SUM(H4:H18)</f>
        <v>0</v>
      </c>
      <c r="J6" s="121"/>
      <c r="K6" s="71">
        <f t="shared" si="2"/>
        <v>0</v>
      </c>
      <c r="L6" s="5">
        <f t="shared" si="0"/>
        <v>0</v>
      </c>
      <c r="M6" s="4"/>
      <c r="N6" s="72">
        <v>3</v>
      </c>
      <c r="O6" s="20">
        <v>26.6</v>
      </c>
      <c r="Q6"/>
      <c r="R6"/>
    </row>
    <row r="7" spans="1:18" ht="22.5">
      <c r="A7" s="10">
        <v>4</v>
      </c>
      <c r="B7" s="50"/>
      <c r="C7" s="14"/>
      <c r="D7" s="50"/>
      <c r="E7" s="14"/>
      <c r="F7" s="14"/>
      <c r="G7" s="44">
        <f t="shared" si="1"/>
        <v>0</v>
      </c>
      <c r="H7" s="7">
        <v>0</v>
      </c>
      <c r="I7" s="75">
        <v>21.15</v>
      </c>
      <c r="J7" s="121"/>
      <c r="K7" s="71">
        <f t="shared" si="2"/>
        <v>0</v>
      </c>
      <c r="L7" s="5">
        <f t="shared" si="0"/>
        <v>0</v>
      </c>
      <c r="M7" s="4"/>
      <c r="N7" s="72">
        <v>3.5</v>
      </c>
      <c r="O7" s="20">
        <v>30.5</v>
      </c>
      <c r="Q7"/>
      <c r="R7"/>
    </row>
    <row r="8" spans="1:18" ht="22.5">
      <c r="A8" s="10">
        <v>5</v>
      </c>
      <c r="B8" s="50"/>
      <c r="C8" s="14"/>
      <c r="D8" s="50"/>
      <c r="E8" s="14"/>
      <c r="F8" s="14"/>
      <c r="G8" s="44">
        <f t="shared" si="1"/>
        <v>0</v>
      </c>
      <c r="H8" s="7">
        <f aca="true" t="shared" si="3" ref="H8:H18">K8*L8</f>
        <v>0</v>
      </c>
      <c r="I8" s="3"/>
      <c r="J8" s="121"/>
      <c r="K8" s="71">
        <f t="shared" si="2"/>
        <v>0</v>
      </c>
      <c r="L8" s="5">
        <f t="shared" si="0"/>
        <v>0</v>
      </c>
      <c r="M8" s="4"/>
      <c r="N8" s="72">
        <v>4</v>
      </c>
      <c r="O8" s="20">
        <v>34.4</v>
      </c>
      <c r="Q8"/>
      <c r="R8"/>
    </row>
    <row r="9" spans="1:18" ht="22.5">
      <c r="A9" s="10">
        <v>6</v>
      </c>
      <c r="B9" s="50"/>
      <c r="C9" s="14"/>
      <c r="D9" s="50"/>
      <c r="E9" s="14"/>
      <c r="F9" s="14"/>
      <c r="G9" s="44">
        <f t="shared" si="1"/>
        <v>0</v>
      </c>
      <c r="H9" s="7">
        <f t="shared" si="3"/>
        <v>0</v>
      </c>
      <c r="I9" s="3"/>
      <c r="J9" s="121"/>
      <c r="K9" s="71">
        <f t="shared" si="2"/>
        <v>0</v>
      </c>
      <c r="L9" s="5">
        <f t="shared" si="0"/>
        <v>0</v>
      </c>
      <c r="M9" s="4"/>
      <c r="N9" s="72">
        <v>4.5</v>
      </c>
      <c r="O9" s="20">
        <v>38.3</v>
      </c>
      <c r="Q9"/>
      <c r="R9"/>
    </row>
    <row r="10" spans="1:18" ht="22.5">
      <c r="A10" s="10">
        <v>7</v>
      </c>
      <c r="B10" s="50"/>
      <c r="C10" s="14"/>
      <c r="D10" s="50"/>
      <c r="E10" s="14"/>
      <c r="F10" s="14"/>
      <c r="G10" s="44">
        <f t="shared" si="1"/>
        <v>0</v>
      </c>
      <c r="H10" s="7">
        <f t="shared" si="3"/>
        <v>0</v>
      </c>
      <c r="I10" s="3"/>
      <c r="J10" s="121"/>
      <c r="K10" s="71">
        <f t="shared" si="2"/>
        <v>0</v>
      </c>
      <c r="L10" s="5">
        <f t="shared" si="0"/>
        <v>0</v>
      </c>
      <c r="M10" s="4"/>
      <c r="N10" s="72">
        <v>5</v>
      </c>
      <c r="O10" s="20">
        <v>42.3</v>
      </c>
      <c r="Q10"/>
      <c r="R10"/>
    </row>
    <row r="11" spans="1:18" ht="22.5">
      <c r="A11" s="10">
        <v>8</v>
      </c>
      <c r="B11" s="50"/>
      <c r="C11" s="14"/>
      <c r="D11" s="50"/>
      <c r="E11" s="14"/>
      <c r="F11" s="14"/>
      <c r="G11" s="44">
        <f t="shared" si="1"/>
        <v>0</v>
      </c>
      <c r="H11" s="7">
        <f t="shared" si="3"/>
        <v>0</v>
      </c>
      <c r="I11" s="3"/>
      <c r="J11" s="121"/>
      <c r="K11" s="71">
        <f t="shared" si="2"/>
        <v>0</v>
      </c>
      <c r="L11" s="5">
        <f t="shared" si="0"/>
        <v>0</v>
      </c>
      <c r="M11" s="4"/>
      <c r="N11" s="72">
        <v>5.5</v>
      </c>
      <c r="O11" s="20">
        <v>46.2</v>
      </c>
      <c r="Q11"/>
      <c r="R11"/>
    </row>
    <row r="12" spans="1:18" ht="21" customHeight="1">
      <c r="A12" s="10">
        <v>9</v>
      </c>
      <c r="B12" s="50"/>
      <c r="C12" s="14"/>
      <c r="D12" s="50"/>
      <c r="E12" s="14"/>
      <c r="F12" s="14"/>
      <c r="G12" s="44">
        <f t="shared" si="1"/>
        <v>0</v>
      </c>
      <c r="H12" s="7">
        <f t="shared" si="3"/>
        <v>0</v>
      </c>
      <c r="I12" s="3"/>
      <c r="J12" s="121"/>
      <c r="K12" s="71">
        <f t="shared" si="2"/>
        <v>0</v>
      </c>
      <c r="L12" s="5">
        <f t="shared" si="0"/>
        <v>0</v>
      </c>
      <c r="M12" s="4"/>
      <c r="N12" s="72">
        <v>0</v>
      </c>
      <c r="O12" s="20">
        <v>0</v>
      </c>
      <c r="Q12"/>
      <c r="R12"/>
    </row>
    <row r="13" spans="1:18" ht="21" customHeight="1">
      <c r="A13" s="10">
        <v>10</v>
      </c>
      <c r="B13" s="50"/>
      <c r="C13" s="14"/>
      <c r="D13" s="50"/>
      <c r="E13" s="14"/>
      <c r="F13" s="14"/>
      <c r="G13" s="44">
        <f t="shared" si="1"/>
        <v>0</v>
      </c>
      <c r="H13" s="7">
        <f t="shared" si="3"/>
        <v>0</v>
      </c>
      <c r="I13" s="3"/>
      <c r="J13" s="121"/>
      <c r="K13" s="71">
        <f>B13*C13*D13+E13</f>
        <v>0</v>
      </c>
      <c r="L13" s="5">
        <f t="shared" si="0"/>
        <v>0</v>
      </c>
      <c r="M13" s="4"/>
      <c r="N13" s="72">
        <v>6</v>
      </c>
      <c r="O13" s="20">
        <v>50.1</v>
      </c>
      <c r="Q13"/>
      <c r="R13"/>
    </row>
    <row r="14" spans="1:18" ht="21" customHeight="1">
      <c r="A14" s="10">
        <v>11</v>
      </c>
      <c r="B14" s="50"/>
      <c r="C14" s="14"/>
      <c r="D14" s="50"/>
      <c r="E14" s="14"/>
      <c r="F14" s="14"/>
      <c r="G14" s="44">
        <f t="shared" si="1"/>
        <v>0</v>
      </c>
      <c r="H14" s="7">
        <f t="shared" si="3"/>
        <v>0</v>
      </c>
      <c r="I14" s="3"/>
      <c r="J14" s="122"/>
      <c r="K14" s="71">
        <f t="shared" si="2"/>
        <v>0</v>
      </c>
      <c r="L14" s="5">
        <f t="shared" si="0"/>
        <v>0</v>
      </c>
      <c r="M14" s="4"/>
      <c r="N14" s="72">
        <v>7</v>
      </c>
      <c r="O14" s="20">
        <v>58</v>
      </c>
      <c r="Q14"/>
      <c r="R14"/>
    </row>
    <row r="15" spans="1:18" ht="21" customHeight="1">
      <c r="A15" s="10">
        <v>12</v>
      </c>
      <c r="B15" s="50"/>
      <c r="C15" s="14"/>
      <c r="D15" s="50"/>
      <c r="E15" s="14"/>
      <c r="F15" s="14"/>
      <c r="G15" s="44">
        <f t="shared" si="1"/>
        <v>0</v>
      </c>
      <c r="H15" s="7">
        <f t="shared" si="3"/>
        <v>0</v>
      </c>
      <c r="I15" s="3"/>
      <c r="J15" s="3"/>
      <c r="K15" s="71">
        <f t="shared" si="2"/>
        <v>0</v>
      </c>
      <c r="L15" s="5">
        <f t="shared" si="0"/>
        <v>0</v>
      </c>
      <c r="M15" s="4"/>
      <c r="N15" s="72">
        <v>8</v>
      </c>
      <c r="O15" s="20">
        <v>65.8</v>
      </c>
      <c r="Q15"/>
      <c r="R15"/>
    </row>
    <row r="16" spans="1:18" ht="21" customHeight="1">
      <c r="A16" s="10">
        <v>13</v>
      </c>
      <c r="B16" s="50"/>
      <c r="C16" s="14"/>
      <c r="D16" s="50"/>
      <c r="E16" s="14"/>
      <c r="F16" s="14"/>
      <c r="G16" s="44">
        <f t="shared" si="1"/>
        <v>0</v>
      </c>
      <c r="H16" s="7">
        <f t="shared" si="3"/>
        <v>0</v>
      </c>
      <c r="I16" s="3"/>
      <c r="J16" s="3"/>
      <c r="K16" s="71">
        <f t="shared" si="2"/>
        <v>0</v>
      </c>
      <c r="L16" s="5">
        <f t="shared" si="0"/>
        <v>0</v>
      </c>
      <c r="M16" s="4"/>
      <c r="Q16"/>
      <c r="R16"/>
    </row>
    <row r="17" spans="1:18" ht="21" customHeight="1">
      <c r="A17" s="10">
        <v>14</v>
      </c>
      <c r="B17" s="50"/>
      <c r="C17" s="14"/>
      <c r="D17" s="50"/>
      <c r="E17" s="14"/>
      <c r="F17" s="14"/>
      <c r="G17" s="44">
        <f t="shared" si="1"/>
        <v>0</v>
      </c>
      <c r="H17" s="7">
        <f t="shared" si="3"/>
        <v>0</v>
      </c>
      <c r="I17" s="3"/>
      <c r="J17" s="3"/>
      <c r="K17" s="71">
        <f t="shared" si="2"/>
        <v>0</v>
      </c>
      <c r="L17" s="5">
        <f t="shared" si="0"/>
        <v>0</v>
      </c>
      <c r="M17" s="4"/>
      <c r="Q17"/>
      <c r="R17"/>
    </row>
    <row r="18" spans="1:18" ht="21" customHeight="1">
      <c r="A18" s="10">
        <v>15</v>
      </c>
      <c r="B18" s="50"/>
      <c r="C18" s="14"/>
      <c r="D18" s="50"/>
      <c r="E18" s="14"/>
      <c r="F18" s="14"/>
      <c r="G18" s="44">
        <f t="shared" si="1"/>
        <v>0</v>
      </c>
      <c r="H18" s="7">
        <f t="shared" si="3"/>
        <v>0</v>
      </c>
      <c r="I18" s="3"/>
      <c r="J18" s="3"/>
      <c r="K18" s="71">
        <f t="shared" si="2"/>
        <v>0</v>
      </c>
      <c r="L18" s="5">
        <f t="shared" si="0"/>
        <v>0</v>
      </c>
      <c r="M18" s="4"/>
      <c r="Q18"/>
      <c r="R18"/>
    </row>
    <row r="19" spans="17:18" ht="17.25">
      <c r="Q19"/>
      <c r="R19"/>
    </row>
    <row r="20" spans="1:18" ht="17.25">
      <c r="A20" s="2">
        <f>IF(H4&gt;0,G4,999)</f>
        <v>999</v>
      </c>
      <c r="B20" s="40">
        <f>IF(MID(F4,2,2)="管托","  "&amp;F4&amp;E4&amp;"个×"&amp;L4&amp;"kg／个＝"&amp;H4&amp;"kg",IF(H4&gt;0,"  花纹钢板δ＝"&amp;F4&amp;"mm的"&amp;K4&amp;"㎡×"&amp;L4&amp;"kg／㎡＝"&amp;H4&amp;"kg",""))</f>
      </c>
      <c r="C20" s="2">
        <f>IF(A20&lt;999,A20&amp;B20,"")</f>
      </c>
      <c r="Q20"/>
      <c r="R20"/>
    </row>
    <row r="21" spans="1:18" ht="17.25">
      <c r="A21" s="2">
        <f aca="true" t="shared" si="4" ref="A21:A34">IF(H5&gt;0,G5,999)</f>
        <v>999</v>
      </c>
      <c r="B21" s="40">
        <f aca="true" t="shared" si="5" ref="B21:B34">IF(MID(F5,2,2)="管托","  "&amp;F5&amp;E5&amp;"个×"&amp;L5&amp;"kg／个＝"&amp;H5&amp;"kg",IF(H5&gt;0,"  花纹钢板δ＝"&amp;F5&amp;"mm的"&amp;K5&amp;"㎡×"&amp;L5&amp;"kg／㎡＝"&amp;H5&amp;"kg",""))</f>
      </c>
      <c r="C21" s="2">
        <f aca="true" t="shared" si="6" ref="C21:C34">IF(A21&lt;999,A21&amp;B21,"")</f>
      </c>
      <c r="Q21"/>
      <c r="R21"/>
    </row>
    <row r="22" spans="1:18" ht="17.25">
      <c r="A22" s="2">
        <f t="shared" si="4"/>
        <v>999</v>
      </c>
      <c r="B22" s="40">
        <f t="shared" si="5"/>
      </c>
      <c r="C22" s="2">
        <f t="shared" si="6"/>
      </c>
      <c r="Q22"/>
      <c r="R22"/>
    </row>
    <row r="23" spans="1:18" ht="17.25">
      <c r="A23" s="2">
        <f t="shared" si="4"/>
        <v>999</v>
      </c>
      <c r="B23" s="40">
        <f t="shared" si="5"/>
      </c>
      <c r="C23" s="2">
        <f t="shared" si="6"/>
      </c>
      <c r="Q23"/>
      <c r="R23"/>
    </row>
    <row r="24" spans="1:18" ht="17.25">
      <c r="A24" s="2">
        <f t="shared" si="4"/>
        <v>999</v>
      </c>
      <c r="B24" s="40">
        <f t="shared" si="5"/>
      </c>
      <c r="C24" s="2">
        <f t="shared" si="6"/>
      </c>
      <c r="Q24"/>
      <c r="R24"/>
    </row>
    <row r="25" spans="1:18" ht="17.25">
      <c r="A25" s="2">
        <f t="shared" si="4"/>
        <v>999</v>
      </c>
      <c r="B25" s="40">
        <f t="shared" si="5"/>
      </c>
      <c r="C25" s="2">
        <f t="shared" si="6"/>
      </c>
      <c r="Q25"/>
      <c r="R25"/>
    </row>
    <row r="26" spans="1:18" ht="17.25">
      <c r="A26" s="2">
        <f t="shared" si="4"/>
        <v>999</v>
      </c>
      <c r="B26" s="40">
        <f t="shared" si="5"/>
      </c>
      <c r="C26" s="2">
        <f t="shared" si="6"/>
      </c>
      <c r="Q26"/>
      <c r="R26"/>
    </row>
    <row r="27" spans="1:17" ht="17.25">
      <c r="A27" s="2">
        <f t="shared" si="4"/>
        <v>999</v>
      </c>
      <c r="B27" s="40">
        <f t="shared" si="5"/>
      </c>
      <c r="C27" s="2">
        <f t="shared" si="6"/>
      </c>
      <c r="Q27"/>
    </row>
    <row r="28" spans="1:17" ht="17.25">
      <c r="A28" s="2">
        <f t="shared" si="4"/>
        <v>999</v>
      </c>
      <c r="B28" s="40">
        <f t="shared" si="5"/>
      </c>
      <c r="C28" s="2">
        <f t="shared" si="6"/>
      </c>
      <c r="Q28"/>
    </row>
    <row r="29" spans="1:17" ht="17.25">
      <c r="A29" s="2">
        <f t="shared" si="4"/>
        <v>999</v>
      </c>
      <c r="B29" s="40">
        <f t="shared" si="5"/>
      </c>
      <c r="C29" s="2">
        <f t="shared" si="6"/>
      </c>
      <c r="Q29"/>
    </row>
    <row r="30" spans="1:17" ht="17.25">
      <c r="A30" s="2">
        <f t="shared" si="4"/>
        <v>999</v>
      </c>
      <c r="B30" s="40">
        <f t="shared" si="5"/>
      </c>
      <c r="C30" s="2">
        <f t="shared" si="6"/>
      </c>
      <c r="Q30"/>
    </row>
    <row r="31" spans="1:3" ht="17.25">
      <c r="A31" s="2">
        <f t="shared" si="4"/>
        <v>999</v>
      </c>
      <c r="B31" s="40">
        <f t="shared" si="5"/>
      </c>
      <c r="C31" s="2">
        <f t="shared" si="6"/>
      </c>
    </row>
    <row r="32" spans="1:3" ht="17.25">
      <c r="A32" s="2">
        <f t="shared" si="4"/>
        <v>999</v>
      </c>
      <c r="B32" s="40">
        <f t="shared" si="5"/>
      </c>
      <c r="C32" s="2">
        <f t="shared" si="6"/>
      </c>
    </row>
    <row r="33" spans="1:3" ht="17.25">
      <c r="A33" s="2">
        <f t="shared" si="4"/>
        <v>999</v>
      </c>
      <c r="B33" s="40">
        <f t="shared" si="5"/>
      </c>
      <c r="C33" s="2">
        <f t="shared" si="6"/>
      </c>
    </row>
    <row r="34" spans="1:3" ht="17.25">
      <c r="A34" s="2">
        <f t="shared" si="4"/>
        <v>999</v>
      </c>
      <c r="B34" s="40">
        <f t="shared" si="5"/>
      </c>
      <c r="C34" s="2">
        <f t="shared" si="6"/>
      </c>
    </row>
    <row r="35" ht="17.25">
      <c r="B35" s="2">
        <f>IF(I6&gt;0,IF(COUNTIF(H4:H18,"&gt;0")&gt;1,B20&amp;B21&amp;B22&amp;B23&amp;B24&amp;B25&amp;B26&amp;B27&amp;B28&amp;B29&amp;B30&amp;B31&amp;B32&amp;B33&amp;B34&amp;"  花纹钢板总重量合计"&amp;I6&amp;"kg",B20&amp;B21&amp;B22&amp;B23&amp;B24&amp;B25&amp;B26&amp;B27&amp;B28&amp;B29&amp;B30&amp;B31&amp;B32&amp;B33&amp;B34),"")</f>
      </c>
    </row>
    <row r="36" ht="17.25">
      <c r="B36" s="40">
        <f>IF(I4&gt;0,'钢管'!B36&amp;'钢板'!B35&amp;'角钢'!B35&amp;'不等边角钢'!B35&amp;'槽钢'!B35&amp;'工字钢'!B35&amp;'H型钢'!B35&amp;'扁钢'!B35&amp;'圆钢'!B35&amp;'花纹板'!B35&amp;"  钢结构总重量总计"&amp;'钢管'!H4/1000&amp;"吨","")</f>
      </c>
    </row>
    <row r="37" ht="17.25">
      <c r="B37" s="78" t="s">
        <v>334</v>
      </c>
    </row>
  </sheetData>
  <sheetProtection sheet="1" objects="1" scenarios="1" selectLockedCells="1"/>
  <mergeCells count="1">
    <mergeCell ref="J4:J14"/>
  </mergeCells>
  <dataValidations count="2">
    <dataValidation type="decimal" operator="greaterThan" allowBlank="1" showInputMessage="1" showErrorMessage="1" imeMode="off" sqref="B4:E18">
      <formula1>0</formula1>
    </dataValidation>
    <dataValidation type="list" allowBlank="1" showInputMessage="1" showErrorMessage="1" sqref="F4:F18">
      <formula1>$N$3:$N$15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D151"/>
  <sheetViews>
    <sheetView zoomScalePageLayoutView="0" workbookViewId="0" topLeftCell="A1">
      <selection activeCell="D25" sqref="D1:D25"/>
    </sheetView>
  </sheetViews>
  <sheetFormatPr defaultColWidth="9.00390625" defaultRowHeight="14.25"/>
  <cols>
    <col min="2" max="2" width="24.75390625" style="0" customWidth="1"/>
    <col min="3" max="3" width="7.875" style="0" customWidth="1"/>
    <col min="4" max="4" width="71.375" style="95" customWidth="1"/>
  </cols>
  <sheetData>
    <row r="1" spans="1:4" ht="15">
      <c r="A1" t="s">
        <v>350</v>
      </c>
      <c r="B1" t="str">
        <f>"钢结构重量总计："&amp;'钢管'!H4&amp;"kg"</f>
        <v>钢结构重量总计：0kg</v>
      </c>
      <c r="C1" t="s">
        <v>351</v>
      </c>
      <c r="D1" s="95" t="s">
        <v>379</v>
      </c>
    </row>
    <row r="2" spans="1:4" ht="14.25">
      <c r="A2">
        <f>'钢管'!A21</f>
        <v>999</v>
      </c>
      <c r="B2">
        <f>'钢管'!C21</f>
      </c>
      <c r="C2">
        <v>1</v>
      </c>
      <c r="D2" s="95" t="s">
        <v>376</v>
      </c>
    </row>
    <row r="3" spans="1:4" ht="14.25">
      <c r="A3">
        <f>'钢管'!A22</f>
        <v>999</v>
      </c>
      <c r="B3">
        <f>'钢管'!C22</f>
      </c>
      <c r="C3">
        <v>2</v>
      </c>
      <c r="D3" s="95" t="s">
        <v>367</v>
      </c>
    </row>
    <row r="4" spans="1:4" ht="14.25">
      <c r="A4">
        <f>'钢管'!A23</f>
        <v>999</v>
      </c>
      <c r="B4">
        <f>'钢管'!C23</f>
      </c>
      <c r="C4">
        <v>3</v>
      </c>
      <c r="D4" s="95" t="s">
        <v>368</v>
      </c>
    </row>
    <row r="5" spans="1:4" ht="14.25">
      <c r="A5">
        <f>'钢管'!A24</f>
        <v>999</v>
      </c>
      <c r="B5">
        <f>'钢管'!C24</f>
      </c>
      <c r="C5">
        <v>4</v>
      </c>
      <c r="D5" s="95" t="s">
        <v>369</v>
      </c>
    </row>
    <row r="6" spans="1:4" ht="15">
      <c r="A6">
        <f>'钢管'!A25</f>
        <v>999</v>
      </c>
      <c r="B6">
        <f>'钢管'!C25</f>
      </c>
      <c r="C6">
        <v>5</v>
      </c>
      <c r="D6" s="95" t="s">
        <v>370</v>
      </c>
    </row>
    <row r="7" spans="1:4" ht="15">
      <c r="A7">
        <f>'钢管'!A26</f>
        <v>999</v>
      </c>
      <c r="B7">
        <f>'钢管'!C26</f>
      </c>
      <c r="C7">
        <v>6</v>
      </c>
      <c r="D7" s="95" t="s">
        <v>371</v>
      </c>
    </row>
    <row r="8" spans="1:4" ht="15">
      <c r="A8">
        <f>'钢管'!A27</f>
        <v>999</v>
      </c>
      <c r="B8">
        <f>'钢管'!C27</f>
      </c>
      <c r="C8">
        <v>7</v>
      </c>
      <c r="D8" s="95" t="s">
        <v>372</v>
      </c>
    </row>
    <row r="9" spans="1:4" ht="15">
      <c r="A9">
        <f>'钢管'!A28</f>
        <v>999</v>
      </c>
      <c r="B9">
        <f>'钢管'!C28</f>
      </c>
      <c r="C9">
        <v>8</v>
      </c>
      <c r="D9" s="95" t="s">
        <v>373</v>
      </c>
    </row>
    <row r="10" spans="1:4" ht="15">
      <c r="A10">
        <f>'钢管'!A29</f>
        <v>999</v>
      </c>
      <c r="B10">
        <f>'钢管'!C29</f>
      </c>
      <c r="C10">
        <v>9</v>
      </c>
      <c r="D10" s="95" t="s">
        <v>374</v>
      </c>
    </row>
    <row r="11" spans="1:4" ht="15">
      <c r="A11">
        <f>'钢管'!A30</f>
        <v>999</v>
      </c>
      <c r="B11">
        <f>'钢管'!C30</f>
      </c>
      <c r="C11">
        <v>10</v>
      </c>
      <c r="D11" s="95" t="s">
        <v>375</v>
      </c>
    </row>
    <row r="12" spans="1:4" ht="15">
      <c r="A12">
        <f>'钢管'!A31</f>
        <v>999</v>
      </c>
      <c r="B12">
        <f>'钢管'!C31</f>
      </c>
      <c r="C12">
        <v>11</v>
      </c>
      <c r="D12" s="95" t="s">
        <v>377</v>
      </c>
    </row>
    <row r="13" spans="1:4" ht="15">
      <c r="A13">
        <f>'钢管'!A32</f>
        <v>999</v>
      </c>
      <c r="B13">
        <f>'钢管'!C32</f>
      </c>
      <c r="C13">
        <v>12</v>
      </c>
      <c r="D13" s="95" t="s">
        <v>378</v>
      </c>
    </row>
    <row r="14" spans="1:4" ht="15">
      <c r="A14">
        <f>'钢管'!A33</f>
        <v>999</v>
      </c>
      <c r="B14">
        <f>'钢管'!C33</f>
      </c>
      <c r="C14">
        <v>13</v>
      </c>
      <c r="D14" s="95" t="s">
        <v>362</v>
      </c>
    </row>
    <row r="15" spans="1:4" ht="15">
      <c r="A15">
        <f>'钢管'!A34</f>
        <v>999</v>
      </c>
      <c r="B15">
        <f>'钢管'!C34</f>
      </c>
      <c r="C15">
        <v>14</v>
      </c>
      <c r="D15" s="95" t="s">
        <v>363</v>
      </c>
    </row>
    <row r="16" spans="1:4" ht="15">
      <c r="A16">
        <f>'钢管'!A35</f>
        <v>999</v>
      </c>
      <c r="B16">
        <f>'钢管'!C35</f>
      </c>
      <c r="C16">
        <v>15</v>
      </c>
      <c r="D16" s="95" t="s">
        <v>364</v>
      </c>
    </row>
    <row r="17" spans="1:4" ht="15">
      <c r="A17">
        <f>'钢板'!A20</f>
        <v>999</v>
      </c>
      <c r="B17">
        <f>'钢板'!C20</f>
      </c>
      <c r="C17">
        <v>16</v>
      </c>
      <c r="D17" s="95" t="s">
        <v>365</v>
      </c>
    </row>
    <row r="18" spans="1:4" ht="15">
      <c r="A18">
        <f>'钢板'!A21</f>
        <v>999</v>
      </c>
      <c r="B18">
        <f>'钢板'!C21</f>
      </c>
      <c r="C18">
        <v>17</v>
      </c>
      <c r="D18" s="95" t="s">
        <v>366</v>
      </c>
    </row>
    <row r="19" spans="1:4" ht="15">
      <c r="A19">
        <f>'钢板'!A22</f>
        <v>999</v>
      </c>
      <c r="B19">
        <f>'钢板'!C22</f>
      </c>
      <c r="C19">
        <v>18</v>
      </c>
      <c r="D19" s="95" t="s">
        <v>355</v>
      </c>
    </row>
    <row r="20" spans="1:4" ht="15">
      <c r="A20">
        <f>'钢板'!A23</f>
        <v>999</v>
      </c>
      <c r="B20">
        <f>'钢板'!C23</f>
      </c>
      <c r="C20">
        <v>19</v>
      </c>
      <c r="D20" s="95" t="s">
        <v>356</v>
      </c>
    </row>
    <row r="21" spans="1:4" ht="15">
      <c r="A21">
        <f>'钢板'!A24</f>
        <v>999</v>
      </c>
      <c r="B21">
        <f>'钢板'!C24</f>
      </c>
      <c r="C21">
        <v>20</v>
      </c>
      <c r="D21" s="95" t="s">
        <v>357</v>
      </c>
    </row>
    <row r="22" spans="1:4" ht="15">
      <c r="A22">
        <f>'钢板'!A25</f>
        <v>999</v>
      </c>
      <c r="B22">
        <f>'钢板'!C25</f>
      </c>
      <c r="C22">
        <v>21</v>
      </c>
      <c r="D22" s="95" t="s">
        <v>358</v>
      </c>
    </row>
    <row r="23" spans="1:4" ht="15">
      <c r="A23">
        <f>'钢板'!A26</f>
        <v>999</v>
      </c>
      <c r="B23">
        <f>'钢板'!C26</f>
      </c>
      <c r="C23">
        <v>22</v>
      </c>
      <c r="D23" s="95" t="s">
        <v>359</v>
      </c>
    </row>
    <row r="24" spans="1:4" ht="15">
      <c r="A24">
        <f>'钢板'!A27</f>
        <v>999</v>
      </c>
      <c r="B24">
        <f>'钢板'!C27</f>
      </c>
      <c r="C24">
        <v>23</v>
      </c>
      <c r="D24" s="95" t="s">
        <v>360</v>
      </c>
    </row>
    <row r="25" spans="1:4" ht="15">
      <c r="A25">
        <f>'钢板'!A28</f>
        <v>999</v>
      </c>
      <c r="B25">
        <f>'钢板'!C28</f>
      </c>
      <c r="C25">
        <v>24</v>
      </c>
      <c r="D25" s="95" t="s">
        <v>361</v>
      </c>
    </row>
    <row r="26" spans="1:4" ht="15">
      <c r="A26">
        <f>'钢板'!A29</f>
        <v>999</v>
      </c>
      <c r="B26">
        <f>'钢板'!C29</f>
      </c>
      <c r="C26">
        <v>999</v>
      </c>
      <c r="D26" s="95" t="s">
        <v>332</v>
      </c>
    </row>
    <row r="27" spans="1:4" ht="15">
      <c r="A27">
        <f>'钢板'!A30</f>
        <v>999</v>
      </c>
      <c r="B27">
        <f>'钢板'!C30</f>
      </c>
      <c r="C27">
        <v>999</v>
      </c>
      <c r="D27" s="95" t="s">
        <v>332</v>
      </c>
    </row>
    <row r="28" spans="1:4" ht="15">
      <c r="A28">
        <f>'钢板'!A31</f>
        <v>999</v>
      </c>
      <c r="B28">
        <f>'钢板'!C31</f>
      </c>
      <c r="C28">
        <v>999</v>
      </c>
      <c r="D28" s="95" t="s">
        <v>332</v>
      </c>
    </row>
    <row r="29" spans="1:4" ht="15">
      <c r="A29">
        <f>'钢板'!A32</f>
        <v>999</v>
      </c>
      <c r="B29">
        <f>'钢板'!C32</f>
      </c>
      <c r="C29">
        <v>999</v>
      </c>
      <c r="D29" s="95" t="s">
        <v>332</v>
      </c>
    </row>
    <row r="30" spans="1:4" ht="15">
      <c r="A30">
        <f>'钢板'!A33</f>
        <v>999</v>
      </c>
      <c r="B30">
        <f>'钢板'!C33</f>
      </c>
      <c r="C30">
        <v>999</v>
      </c>
      <c r="D30" s="95" t="s">
        <v>332</v>
      </c>
    </row>
    <row r="31" spans="1:4" ht="15">
      <c r="A31">
        <f>'钢板'!A34</f>
        <v>999</v>
      </c>
      <c r="B31">
        <f>'钢板'!C34</f>
      </c>
      <c r="C31">
        <v>999</v>
      </c>
      <c r="D31" s="95" t="s">
        <v>332</v>
      </c>
    </row>
    <row r="32" spans="1:4" ht="15">
      <c r="A32">
        <f>'角钢'!A20</f>
        <v>999</v>
      </c>
      <c r="B32">
        <f>'角钢'!C20</f>
      </c>
      <c r="C32">
        <v>999</v>
      </c>
      <c r="D32" s="95" t="s">
        <v>332</v>
      </c>
    </row>
    <row r="33" spans="1:4" ht="15">
      <c r="A33">
        <f>'角钢'!A21</f>
        <v>999</v>
      </c>
      <c r="B33">
        <f>'角钢'!C21</f>
      </c>
      <c r="C33">
        <v>999</v>
      </c>
      <c r="D33" s="95" t="s">
        <v>332</v>
      </c>
    </row>
    <row r="34" spans="1:4" ht="15">
      <c r="A34">
        <f>'角钢'!A22</f>
        <v>999</v>
      </c>
      <c r="B34">
        <f>'角钢'!C22</f>
      </c>
      <c r="C34">
        <v>999</v>
      </c>
      <c r="D34" s="95" t="s">
        <v>332</v>
      </c>
    </row>
    <row r="35" spans="1:4" ht="15">
      <c r="A35">
        <f>'角钢'!A23</f>
        <v>999</v>
      </c>
      <c r="B35">
        <f>'角钢'!C23</f>
      </c>
      <c r="C35">
        <v>999</v>
      </c>
      <c r="D35" s="95" t="s">
        <v>332</v>
      </c>
    </row>
    <row r="36" spans="1:4" ht="15">
      <c r="A36">
        <f>'角钢'!A24</f>
        <v>999</v>
      </c>
      <c r="B36">
        <f>'角钢'!C24</f>
      </c>
      <c r="C36">
        <v>999</v>
      </c>
      <c r="D36" s="95" t="s">
        <v>332</v>
      </c>
    </row>
    <row r="37" spans="1:4" ht="15">
      <c r="A37">
        <f>'角钢'!A25</f>
        <v>999</v>
      </c>
      <c r="B37">
        <f>'角钢'!C25</f>
      </c>
      <c r="C37">
        <v>999</v>
      </c>
      <c r="D37" s="95" t="s">
        <v>332</v>
      </c>
    </row>
    <row r="38" spans="1:4" ht="15">
      <c r="A38">
        <f>'角钢'!A26</f>
        <v>999</v>
      </c>
      <c r="B38">
        <f>'角钢'!C26</f>
      </c>
      <c r="C38">
        <v>999</v>
      </c>
      <c r="D38" s="95" t="s">
        <v>332</v>
      </c>
    </row>
    <row r="39" spans="1:4" ht="15">
      <c r="A39">
        <f>'角钢'!A27</f>
        <v>999</v>
      </c>
      <c r="B39">
        <f>'角钢'!C27</f>
      </c>
      <c r="C39">
        <v>999</v>
      </c>
      <c r="D39" s="95" t="s">
        <v>332</v>
      </c>
    </row>
    <row r="40" spans="1:4" ht="15">
      <c r="A40">
        <f>'角钢'!A28</f>
        <v>999</v>
      </c>
      <c r="B40">
        <f>'角钢'!C28</f>
      </c>
      <c r="C40">
        <v>999</v>
      </c>
      <c r="D40" s="95" t="s">
        <v>332</v>
      </c>
    </row>
    <row r="41" spans="1:4" ht="15">
      <c r="A41">
        <f>'角钢'!A29</f>
        <v>999</v>
      </c>
      <c r="B41">
        <f>'角钢'!C29</f>
      </c>
      <c r="C41">
        <v>999</v>
      </c>
      <c r="D41" s="95" t="s">
        <v>332</v>
      </c>
    </row>
    <row r="42" spans="1:4" ht="15">
      <c r="A42">
        <f>'角钢'!A30</f>
        <v>999</v>
      </c>
      <c r="B42">
        <f>'角钢'!C30</f>
      </c>
      <c r="C42">
        <v>999</v>
      </c>
      <c r="D42" s="95" t="s">
        <v>332</v>
      </c>
    </row>
    <row r="43" spans="1:4" ht="15">
      <c r="A43">
        <f>'角钢'!A31</f>
        <v>999</v>
      </c>
      <c r="B43">
        <f>'角钢'!C31</f>
      </c>
      <c r="C43">
        <v>999</v>
      </c>
      <c r="D43" s="95" t="s">
        <v>332</v>
      </c>
    </row>
    <row r="44" spans="1:4" ht="15">
      <c r="A44">
        <f>'角钢'!A32</f>
        <v>999</v>
      </c>
      <c r="B44">
        <f>'角钢'!C32</f>
      </c>
      <c r="C44">
        <v>999</v>
      </c>
      <c r="D44" s="95" t="s">
        <v>332</v>
      </c>
    </row>
    <row r="45" spans="1:4" ht="15">
      <c r="A45">
        <f>'角钢'!A33</f>
        <v>999</v>
      </c>
      <c r="B45">
        <f>'角钢'!C33</f>
      </c>
      <c r="C45">
        <v>999</v>
      </c>
      <c r="D45" s="95" t="s">
        <v>332</v>
      </c>
    </row>
    <row r="46" spans="1:4" ht="15">
      <c r="A46">
        <f>'角钢'!A34</f>
        <v>999</v>
      </c>
      <c r="B46">
        <f>'角钢'!C34</f>
      </c>
      <c r="C46">
        <v>999</v>
      </c>
      <c r="D46" s="95" t="s">
        <v>332</v>
      </c>
    </row>
    <row r="47" spans="1:4" ht="15">
      <c r="A47">
        <f>'不等边角钢'!A20</f>
        <v>999</v>
      </c>
      <c r="B47">
        <f>'不等边角钢'!C20</f>
        <v>0</v>
      </c>
      <c r="C47">
        <v>999</v>
      </c>
      <c r="D47" s="95" t="s">
        <v>332</v>
      </c>
    </row>
    <row r="48" spans="1:4" ht="15">
      <c r="A48">
        <f>'不等边角钢'!A21</f>
        <v>999</v>
      </c>
      <c r="B48">
        <f>'不等边角钢'!C21</f>
        <v>0</v>
      </c>
      <c r="C48">
        <v>999</v>
      </c>
      <c r="D48" s="95" t="s">
        <v>332</v>
      </c>
    </row>
    <row r="49" spans="1:4" ht="15">
      <c r="A49">
        <f>'不等边角钢'!A22</f>
        <v>999</v>
      </c>
      <c r="B49">
        <f>'不等边角钢'!C22</f>
        <v>0</v>
      </c>
      <c r="C49">
        <v>999</v>
      </c>
      <c r="D49" s="95" t="s">
        <v>332</v>
      </c>
    </row>
    <row r="50" spans="1:4" ht="15">
      <c r="A50">
        <f>'不等边角钢'!A23</f>
        <v>999</v>
      </c>
      <c r="B50">
        <f>'不等边角钢'!C23</f>
        <v>0</v>
      </c>
      <c r="C50">
        <v>999</v>
      </c>
      <c r="D50" s="95" t="s">
        <v>332</v>
      </c>
    </row>
    <row r="51" spans="1:4" ht="15">
      <c r="A51">
        <f>'不等边角钢'!A24</f>
        <v>999</v>
      </c>
      <c r="B51">
        <f>'不等边角钢'!C24</f>
        <v>0</v>
      </c>
      <c r="C51">
        <v>999</v>
      </c>
      <c r="D51" s="95" t="s">
        <v>332</v>
      </c>
    </row>
    <row r="52" spans="1:4" ht="15">
      <c r="A52">
        <f>'不等边角钢'!A25</f>
        <v>999</v>
      </c>
      <c r="B52">
        <f>'不等边角钢'!C25</f>
        <v>0</v>
      </c>
      <c r="C52">
        <v>999</v>
      </c>
      <c r="D52" s="95" t="s">
        <v>332</v>
      </c>
    </row>
    <row r="53" spans="1:4" ht="15">
      <c r="A53">
        <f>'不等边角钢'!A26</f>
        <v>999</v>
      </c>
      <c r="B53">
        <f>'不等边角钢'!C26</f>
        <v>0</v>
      </c>
      <c r="C53">
        <v>999</v>
      </c>
      <c r="D53" s="95" t="s">
        <v>332</v>
      </c>
    </row>
    <row r="54" spans="1:4" ht="15">
      <c r="A54">
        <f>'不等边角钢'!A27</f>
        <v>999</v>
      </c>
      <c r="B54">
        <f>'不等边角钢'!C27</f>
        <v>0</v>
      </c>
      <c r="C54">
        <v>999</v>
      </c>
      <c r="D54" s="95" t="s">
        <v>332</v>
      </c>
    </row>
    <row r="55" spans="1:4" ht="15">
      <c r="A55">
        <f>'不等边角钢'!A28</f>
        <v>999</v>
      </c>
      <c r="B55">
        <f>'不等边角钢'!C28</f>
        <v>0</v>
      </c>
      <c r="C55">
        <v>999</v>
      </c>
      <c r="D55" s="95" t="s">
        <v>332</v>
      </c>
    </row>
    <row r="56" spans="1:4" ht="15">
      <c r="A56">
        <f>'不等边角钢'!A29</f>
        <v>999</v>
      </c>
      <c r="B56">
        <f>'不等边角钢'!C29</f>
        <v>0</v>
      </c>
      <c r="C56">
        <v>999</v>
      </c>
      <c r="D56" s="95">
        <v>0</v>
      </c>
    </row>
    <row r="57" spans="1:4" ht="15">
      <c r="A57">
        <f>'不等边角钢'!A30</f>
        <v>999</v>
      </c>
      <c r="B57">
        <f>'不等边角钢'!C30</f>
        <v>0</v>
      </c>
      <c r="C57">
        <v>999</v>
      </c>
      <c r="D57" s="95">
        <v>0</v>
      </c>
    </row>
    <row r="58" spans="1:4" ht="15">
      <c r="A58">
        <f>'不等边角钢'!A31</f>
        <v>999</v>
      </c>
      <c r="B58">
        <f>'不等边角钢'!C31</f>
        <v>0</v>
      </c>
      <c r="C58">
        <v>999</v>
      </c>
      <c r="D58" s="95">
        <v>0</v>
      </c>
    </row>
    <row r="59" spans="1:4" ht="15">
      <c r="A59">
        <f>'不等边角钢'!A32</f>
        <v>999</v>
      </c>
      <c r="B59">
        <f>'不等边角钢'!C32</f>
        <v>0</v>
      </c>
      <c r="C59">
        <v>999</v>
      </c>
      <c r="D59" s="95">
        <v>0</v>
      </c>
    </row>
    <row r="60" spans="1:4" ht="15">
      <c r="A60">
        <f>'不等边角钢'!A33</f>
        <v>999</v>
      </c>
      <c r="B60">
        <f>'不等边角钢'!C33</f>
        <v>0</v>
      </c>
      <c r="C60">
        <v>999</v>
      </c>
      <c r="D60" s="95">
        <v>0</v>
      </c>
    </row>
    <row r="61" spans="1:4" ht="15">
      <c r="A61">
        <f>'不等边角钢'!A34</f>
        <v>999</v>
      </c>
      <c r="B61">
        <f>'不等边角钢'!C34</f>
        <v>0</v>
      </c>
      <c r="C61">
        <v>999</v>
      </c>
      <c r="D61" s="95">
        <v>0</v>
      </c>
    </row>
    <row r="62" spans="1:4" ht="15">
      <c r="A62">
        <f>'槽钢'!A20</f>
        <v>999</v>
      </c>
      <c r="B62">
        <f>'槽钢'!C20</f>
        <v>0</v>
      </c>
      <c r="C62">
        <v>999</v>
      </c>
      <c r="D62" s="95">
        <v>0</v>
      </c>
    </row>
    <row r="63" spans="1:4" ht="15">
      <c r="A63">
        <f>'槽钢'!A21</f>
        <v>999</v>
      </c>
      <c r="B63">
        <f>'槽钢'!C21</f>
        <v>0</v>
      </c>
      <c r="C63">
        <v>999</v>
      </c>
      <c r="D63" s="95">
        <v>0</v>
      </c>
    </row>
    <row r="64" spans="1:4" ht="15">
      <c r="A64">
        <f>'槽钢'!A22</f>
        <v>999</v>
      </c>
      <c r="B64">
        <f>'槽钢'!C22</f>
        <v>0</v>
      </c>
      <c r="C64">
        <v>999</v>
      </c>
      <c r="D64" s="95">
        <v>0</v>
      </c>
    </row>
    <row r="65" spans="1:4" ht="15">
      <c r="A65">
        <f>'槽钢'!A23</f>
        <v>999</v>
      </c>
      <c r="B65">
        <f>'槽钢'!C23</f>
        <v>0</v>
      </c>
      <c r="C65">
        <v>999</v>
      </c>
      <c r="D65" s="95">
        <v>0</v>
      </c>
    </row>
    <row r="66" spans="1:4" ht="15">
      <c r="A66">
        <f>'槽钢'!A24</f>
        <v>999</v>
      </c>
      <c r="B66">
        <f>'槽钢'!C24</f>
        <v>0</v>
      </c>
      <c r="C66">
        <v>999</v>
      </c>
      <c r="D66" s="95">
        <v>0</v>
      </c>
    </row>
    <row r="67" spans="1:4" ht="15">
      <c r="A67">
        <f>'槽钢'!A25</f>
        <v>999</v>
      </c>
      <c r="B67">
        <f>'槽钢'!C25</f>
        <v>0</v>
      </c>
      <c r="C67">
        <v>999</v>
      </c>
      <c r="D67" s="95">
        <v>0</v>
      </c>
    </row>
    <row r="68" spans="1:4" ht="15">
      <c r="A68">
        <f>'槽钢'!A26</f>
        <v>999</v>
      </c>
      <c r="B68">
        <f>'槽钢'!C26</f>
        <v>0</v>
      </c>
      <c r="C68">
        <v>999</v>
      </c>
      <c r="D68" s="95">
        <v>0</v>
      </c>
    </row>
    <row r="69" spans="1:4" ht="15">
      <c r="A69">
        <f>'槽钢'!A27</f>
        <v>999</v>
      </c>
      <c r="B69">
        <f>'槽钢'!C27</f>
        <v>0</v>
      </c>
      <c r="C69">
        <v>999</v>
      </c>
      <c r="D69" s="95">
        <v>0</v>
      </c>
    </row>
    <row r="70" spans="1:4" ht="15">
      <c r="A70">
        <f>'槽钢'!A28</f>
        <v>999</v>
      </c>
      <c r="B70">
        <f>'槽钢'!C28</f>
        <v>0</v>
      </c>
      <c r="C70">
        <v>999</v>
      </c>
      <c r="D70" s="95">
        <v>0</v>
      </c>
    </row>
    <row r="71" spans="1:4" ht="15">
      <c r="A71">
        <f>'槽钢'!A29</f>
        <v>999</v>
      </c>
      <c r="B71">
        <f>'槽钢'!C29</f>
        <v>0</v>
      </c>
      <c r="C71">
        <v>999</v>
      </c>
      <c r="D71" s="95">
        <v>0</v>
      </c>
    </row>
    <row r="72" spans="1:4" ht="15">
      <c r="A72">
        <f>'槽钢'!A30</f>
        <v>999</v>
      </c>
      <c r="B72">
        <f>'槽钢'!C30</f>
        <v>0</v>
      </c>
      <c r="C72">
        <v>999</v>
      </c>
      <c r="D72" s="95">
        <v>0</v>
      </c>
    </row>
    <row r="73" spans="1:4" ht="15">
      <c r="A73">
        <f>'槽钢'!A31</f>
        <v>999</v>
      </c>
      <c r="B73">
        <f>'槽钢'!C31</f>
        <v>0</v>
      </c>
      <c r="C73">
        <v>999</v>
      </c>
      <c r="D73" s="95">
        <v>0</v>
      </c>
    </row>
    <row r="74" spans="1:4" ht="15">
      <c r="A74">
        <f>'槽钢'!A32</f>
        <v>999</v>
      </c>
      <c r="B74">
        <f>'槽钢'!C32</f>
        <v>0</v>
      </c>
      <c r="C74">
        <v>999</v>
      </c>
      <c r="D74" s="95">
        <v>0</v>
      </c>
    </row>
    <row r="75" spans="1:4" ht="15">
      <c r="A75">
        <f>'槽钢'!A33</f>
        <v>999</v>
      </c>
      <c r="B75">
        <f>'槽钢'!C33</f>
        <v>0</v>
      </c>
      <c r="C75">
        <v>999</v>
      </c>
      <c r="D75" s="95">
        <v>0</v>
      </c>
    </row>
    <row r="76" spans="1:4" ht="15">
      <c r="A76">
        <f>'槽钢'!A34</f>
        <v>999</v>
      </c>
      <c r="B76">
        <f>'槽钢'!C34</f>
        <v>0</v>
      </c>
      <c r="C76">
        <v>999</v>
      </c>
      <c r="D76" s="95">
        <v>0</v>
      </c>
    </row>
    <row r="77" spans="1:4" ht="15">
      <c r="A77">
        <f>'工字钢'!A20</f>
        <v>999</v>
      </c>
      <c r="B77">
        <f>'工字钢'!C20</f>
        <v>0</v>
      </c>
      <c r="C77">
        <v>999</v>
      </c>
      <c r="D77" s="95">
        <v>0</v>
      </c>
    </row>
    <row r="78" spans="1:4" ht="15">
      <c r="A78">
        <f>'工字钢'!A21</f>
        <v>999</v>
      </c>
      <c r="B78">
        <f>'工字钢'!C21</f>
        <v>0</v>
      </c>
      <c r="C78">
        <v>999</v>
      </c>
      <c r="D78" s="95">
        <v>0</v>
      </c>
    </row>
    <row r="79" spans="1:4" ht="15">
      <c r="A79">
        <f>'工字钢'!A22</f>
        <v>999</v>
      </c>
      <c r="B79">
        <f>'工字钢'!C22</f>
        <v>0</v>
      </c>
      <c r="C79">
        <v>999</v>
      </c>
      <c r="D79" s="95">
        <v>0</v>
      </c>
    </row>
    <row r="80" spans="1:4" ht="15">
      <c r="A80">
        <f>'工字钢'!A23</f>
        <v>999</v>
      </c>
      <c r="B80">
        <f>'工字钢'!C23</f>
        <v>0</v>
      </c>
      <c r="C80">
        <v>999</v>
      </c>
      <c r="D80" s="95">
        <v>0</v>
      </c>
    </row>
    <row r="81" spans="1:4" ht="15">
      <c r="A81">
        <f>'工字钢'!A24</f>
        <v>999</v>
      </c>
      <c r="B81">
        <f>'工字钢'!C24</f>
        <v>0</v>
      </c>
      <c r="C81">
        <v>999</v>
      </c>
      <c r="D81" s="95">
        <v>0</v>
      </c>
    </row>
    <row r="82" spans="1:4" ht="15">
      <c r="A82">
        <f>'工字钢'!A25</f>
        <v>999</v>
      </c>
      <c r="B82">
        <f>'工字钢'!C25</f>
        <v>0</v>
      </c>
      <c r="C82">
        <v>999</v>
      </c>
      <c r="D82" s="95">
        <v>0</v>
      </c>
    </row>
    <row r="83" spans="1:4" ht="15">
      <c r="A83">
        <f>'工字钢'!A26</f>
        <v>999</v>
      </c>
      <c r="B83">
        <f>'工字钢'!C26</f>
        <v>0</v>
      </c>
      <c r="C83">
        <v>999</v>
      </c>
      <c r="D83" s="95">
        <v>0</v>
      </c>
    </row>
    <row r="84" spans="1:4" ht="15">
      <c r="A84">
        <f>'工字钢'!A27</f>
        <v>999</v>
      </c>
      <c r="B84">
        <f>'工字钢'!C27</f>
        <v>0</v>
      </c>
      <c r="C84">
        <v>999</v>
      </c>
      <c r="D84" s="95">
        <v>0</v>
      </c>
    </row>
    <row r="85" spans="1:4" ht="15">
      <c r="A85">
        <f>'工字钢'!A28</f>
        <v>999</v>
      </c>
      <c r="B85">
        <f>'工字钢'!C28</f>
        <v>0</v>
      </c>
      <c r="C85">
        <v>999</v>
      </c>
      <c r="D85" s="95">
        <v>0</v>
      </c>
    </row>
    <row r="86" spans="1:4" ht="15">
      <c r="A86">
        <f>'工字钢'!A29</f>
        <v>999</v>
      </c>
      <c r="B86">
        <f>'工字钢'!C29</f>
        <v>0</v>
      </c>
      <c r="C86">
        <v>999</v>
      </c>
      <c r="D86" s="95">
        <v>0</v>
      </c>
    </row>
    <row r="87" spans="1:4" ht="15">
      <c r="A87">
        <f>'工字钢'!A30</f>
        <v>999</v>
      </c>
      <c r="B87">
        <f>'工字钢'!C30</f>
        <v>0</v>
      </c>
      <c r="C87">
        <v>999</v>
      </c>
      <c r="D87" s="95">
        <v>0</v>
      </c>
    </row>
    <row r="88" spans="1:4" ht="15">
      <c r="A88">
        <f>'工字钢'!A31</f>
        <v>999</v>
      </c>
      <c r="B88">
        <f>'工字钢'!C31</f>
        <v>0</v>
      </c>
      <c r="C88">
        <v>999</v>
      </c>
      <c r="D88" s="95">
        <v>0</v>
      </c>
    </row>
    <row r="89" spans="1:4" ht="15">
      <c r="A89">
        <f>'工字钢'!A32</f>
        <v>999</v>
      </c>
      <c r="B89">
        <f>'工字钢'!C32</f>
        <v>0</v>
      </c>
      <c r="C89">
        <v>999</v>
      </c>
      <c r="D89" s="95">
        <v>0</v>
      </c>
    </row>
    <row r="90" spans="1:4" ht="15">
      <c r="A90">
        <f>'工字钢'!A33</f>
        <v>999</v>
      </c>
      <c r="B90">
        <f>'工字钢'!C33</f>
        <v>0</v>
      </c>
      <c r="C90">
        <v>999</v>
      </c>
      <c r="D90" s="95">
        <v>0</v>
      </c>
    </row>
    <row r="91" spans="1:4" ht="15">
      <c r="A91">
        <f>'工字钢'!A34</f>
        <v>999</v>
      </c>
      <c r="B91">
        <f>'工字钢'!C34</f>
        <v>0</v>
      </c>
      <c r="C91">
        <v>999</v>
      </c>
      <c r="D91" s="95">
        <v>0</v>
      </c>
    </row>
    <row r="92" spans="1:4" ht="15">
      <c r="A92">
        <f>'H型钢'!A20</f>
        <v>999</v>
      </c>
      <c r="B92">
        <f>'H型钢'!C20</f>
      </c>
      <c r="C92">
        <v>999</v>
      </c>
      <c r="D92" s="95">
        <v>0</v>
      </c>
    </row>
    <row r="93" spans="1:4" ht="15">
      <c r="A93">
        <f>'H型钢'!A21</f>
        <v>999</v>
      </c>
      <c r="B93">
        <f>'H型钢'!C21</f>
      </c>
      <c r="C93">
        <v>999</v>
      </c>
      <c r="D93" s="95">
        <v>0</v>
      </c>
    </row>
    <row r="94" spans="1:4" ht="15">
      <c r="A94">
        <f>'H型钢'!A22</f>
        <v>999</v>
      </c>
      <c r="B94">
        <f>'H型钢'!C22</f>
      </c>
      <c r="C94">
        <v>999</v>
      </c>
      <c r="D94" s="95" t="s">
        <v>332</v>
      </c>
    </row>
    <row r="95" spans="1:4" ht="15">
      <c r="A95">
        <f>'H型钢'!A23</f>
        <v>999</v>
      </c>
      <c r="B95">
        <f>'H型钢'!C23</f>
      </c>
      <c r="C95">
        <v>999</v>
      </c>
      <c r="D95" s="95" t="s">
        <v>332</v>
      </c>
    </row>
    <row r="96" spans="1:4" ht="15">
      <c r="A96">
        <f>'H型钢'!A24</f>
        <v>999</v>
      </c>
      <c r="B96">
        <f>'H型钢'!C24</f>
      </c>
      <c r="C96">
        <v>999</v>
      </c>
      <c r="D96" s="95" t="s">
        <v>332</v>
      </c>
    </row>
    <row r="97" spans="1:4" ht="15">
      <c r="A97">
        <f>'H型钢'!A25</f>
        <v>999</v>
      </c>
      <c r="B97">
        <f>'H型钢'!C25</f>
      </c>
      <c r="C97">
        <v>999</v>
      </c>
      <c r="D97" s="95" t="s">
        <v>332</v>
      </c>
    </row>
    <row r="98" spans="1:4" ht="15">
      <c r="A98">
        <f>'H型钢'!A26</f>
        <v>999</v>
      </c>
      <c r="B98">
        <f>'H型钢'!C26</f>
      </c>
      <c r="C98">
        <v>999</v>
      </c>
      <c r="D98" s="95" t="s">
        <v>332</v>
      </c>
    </row>
    <row r="99" spans="1:4" ht="15">
      <c r="A99">
        <f>'H型钢'!A27</f>
        <v>999</v>
      </c>
      <c r="B99">
        <f>'H型钢'!C27</f>
      </c>
      <c r="C99">
        <v>999</v>
      </c>
      <c r="D99" s="95" t="s">
        <v>332</v>
      </c>
    </row>
    <row r="100" spans="1:4" ht="15">
      <c r="A100">
        <f>'H型钢'!A28</f>
        <v>999</v>
      </c>
      <c r="B100">
        <f>'H型钢'!C28</f>
      </c>
      <c r="C100">
        <v>999</v>
      </c>
      <c r="D100" s="95" t="s">
        <v>332</v>
      </c>
    </row>
    <row r="101" spans="1:4" ht="15">
      <c r="A101">
        <f>'H型钢'!A29</f>
        <v>999</v>
      </c>
      <c r="B101">
        <f>'H型钢'!C29</f>
      </c>
      <c r="C101">
        <v>999</v>
      </c>
      <c r="D101" s="95" t="s">
        <v>332</v>
      </c>
    </row>
    <row r="102" spans="1:4" ht="15">
      <c r="A102">
        <f>'H型钢'!A30</f>
        <v>999</v>
      </c>
      <c r="B102">
        <f>'H型钢'!C30</f>
      </c>
      <c r="C102">
        <v>999</v>
      </c>
      <c r="D102" s="95" t="s">
        <v>332</v>
      </c>
    </row>
    <row r="103" spans="1:4" ht="15">
      <c r="A103">
        <f>'H型钢'!A31</f>
        <v>999</v>
      </c>
      <c r="B103">
        <f>'H型钢'!C31</f>
      </c>
      <c r="C103">
        <v>999</v>
      </c>
      <c r="D103" s="95" t="s">
        <v>332</v>
      </c>
    </row>
    <row r="104" spans="1:4" ht="15">
      <c r="A104">
        <f>'H型钢'!A32</f>
        <v>999</v>
      </c>
      <c r="B104">
        <f>'H型钢'!C32</f>
      </c>
      <c r="C104">
        <v>999</v>
      </c>
      <c r="D104" s="95" t="s">
        <v>332</v>
      </c>
    </row>
    <row r="105" spans="1:4" ht="15">
      <c r="A105">
        <f>'H型钢'!A33</f>
        <v>999</v>
      </c>
      <c r="B105">
        <f>'H型钢'!C33</f>
      </c>
      <c r="C105">
        <v>999</v>
      </c>
      <c r="D105" s="95" t="s">
        <v>332</v>
      </c>
    </row>
    <row r="106" spans="1:4" ht="15">
      <c r="A106">
        <f>'H型钢'!A34</f>
        <v>999</v>
      </c>
      <c r="B106">
        <f>'H型钢'!C34</f>
      </c>
      <c r="C106">
        <v>999</v>
      </c>
      <c r="D106" s="95" t="s">
        <v>332</v>
      </c>
    </row>
    <row r="107" spans="1:4" ht="15">
      <c r="A107">
        <f>'扁钢'!A20</f>
        <v>999</v>
      </c>
      <c r="B107">
        <f>'扁钢'!C20</f>
        <v>0</v>
      </c>
      <c r="C107">
        <v>999</v>
      </c>
      <c r="D107" s="95" t="s">
        <v>332</v>
      </c>
    </row>
    <row r="108" spans="1:4" ht="15">
      <c r="A108">
        <f>'扁钢'!A21</f>
        <v>999</v>
      </c>
      <c r="B108">
        <f>'扁钢'!C21</f>
        <v>0</v>
      </c>
      <c r="C108">
        <v>999</v>
      </c>
      <c r="D108" s="95" t="s">
        <v>332</v>
      </c>
    </row>
    <row r="109" spans="1:4" ht="15">
      <c r="A109">
        <f>'扁钢'!A22</f>
        <v>999</v>
      </c>
      <c r="B109">
        <f>'扁钢'!C22</f>
        <v>0</v>
      </c>
      <c r="C109">
        <v>999</v>
      </c>
      <c r="D109" s="95">
        <v>0</v>
      </c>
    </row>
    <row r="110" spans="1:4" ht="15">
      <c r="A110">
        <f>'扁钢'!A23</f>
        <v>999</v>
      </c>
      <c r="B110">
        <f>'扁钢'!C23</f>
        <v>0</v>
      </c>
      <c r="C110">
        <v>999</v>
      </c>
      <c r="D110" s="95">
        <v>0</v>
      </c>
    </row>
    <row r="111" spans="1:4" ht="15">
      <c r="A111">
        <f>'扁钢'!A24</f>
        <v>999</v>
      </c>
      <c r="B111">
        <f>'扁钢'!C24</f>
        <v>0</v>
      </c>
      <c r="C111">
        <v>999</v>
      </c>
      <c r="D111" s="95">
        <v>0</v>
      </c>
    </row>
    <row r="112" spans="1:4" ht="15">
      <c r="A112">
        <f>'扁钢'!A25</f>
        <v>999</v>
      </c>
      <c r="B112">
        <f>'扁钢'!C25</f>
        <v>0</v>
      </c>
      <c r="C112">
        <v>999</v>
      </c>
      <c r="D112" s="95">
        <v>0</v>
      </c>
    </row>
    <row r="113" spans="1:4" ht="15">
      <c r="A113">
        <f>'扁钢'!A26</f>
        <v>999</v>
      </c>
      <c r="B113">
        <f>'扁钢'!C26</f>
        <v>0</v>
      </c>
      <c r="C113">
        <v>999</v>
      </c>
      <c r="D113" s="95">
        <v>0</v>
      </c>
    </row>
    <row r="114" spans="1:4" ht="15">
      <c r="A114">
        <f>'扁钢'!A27</f>
        <v>999</v>
      </c>
      <c r="B114">
        <f>'扁钢'!C27</f>
        <v>0</v>
      </c>
      <c r="C114">
        <v>999</v>
      </c>
      <c r="D114" s="95">
        <v>0</v>
      </c>
    </row>
    <row r="115" spans="1:4" ht="15">
      <c r="A115">
        <f>'扁钢'!A28</f>
        <v>999</v>
      </c>
      <c r="B115">
        <f>'扁钢'!C28</f>
        <v>0</v>
      </c>
      <c r="C115">
        <v>999</v>
      </c>
      <c r="D115" s="95">
        <v>0</v>
      </c>
    </row>
    <row r="116" spans="1:4" ht="15">
      <c r="A116">
        <f>'扁钢'!A29</f>
        <v>999</v>
      </c>
      <c r="B116">
        <f>'扁钢'!C29</f>
        <v>0</v>
      </c>
      <c r="C116">
        <v>999</v>
      </c>
      <c r="D116" s="95">
        <v>0</v>
      </c>
    </row>
    <row r="117" spans="1:4" ht="15">
      <c r="A117">
        <f>'扁钢'!A30</f>
        <v>999</v>
      </c>
      <c r="B117">
        <f>'扁钢'!C30</f>
        <v>0</v>
      </c>
      <c r="C117">
        <v>999</v>
      </c>
      <c r="D117" s="95">
        <v>0</v>
      </c>
    </row>
    <row r="118" spans="1:4" ht="15">
      <c r="A118">
        <f>'扁钢'!A31</f>
        <v>999</v>
      </c>
      <c r="B118">
        <f>'扁钢'!C31</f>
        <v>0</v>
      </c>
      <c r="C118">
        <v>999</v>
      </c>
      <c r="D118" s="95">
        <v>0</v>
      </c>
    </row>
    <row r="119" spans="1:4" ht="15">
      <c r="A119">
        <f>'扁钢'!A32</f>
        <v>999</v>
      </c>
      <c r="B119">
        <f>'扁钢'!C32</f>
        <v>0</v>
      </c>
      <c r="C119">
        <v>999</v>
      </c>
      <c r="D119" s="95">
        <v>0</v>
      </c>
    </row>
    <row r="120" spans="1:4" ht="15">
      <c r="A120">
        <f>'扁钢'!A33</f>
        <v>999</v>
      </c>
      <c r="B120">
        <f>'扁钢'!C33</f>
        <v>0</v>
      </c>
      <c r="C120">
        <v>999</v>
      </c>
      <c r="D120" s="95">
        <v>0</v>
      </c>
    </row>
    <row r="121" spans="1:4" ht="15">
      <c r="A121">
        <f>'扁钢'!A34</f>
        <v>999</v>
      </c>
      <c r="B121">
        <f>'扁钢'!C34</f>
        <v>0</v>
      </c>
      <c r="C121">
        <v>999</v>
      </c>
      <c r="D121" s="95">
        <v>0</v>
      </c>
    </row>
    <row r="122" spans="1:4" ht="15">
      <c r="A122">
        <f>'花纹板'!A20</f>
        <v>999</v>
      </c>
      <c r="B122">
        <f>'花纹板'!C20</f>
      </c>
      <c r="C122">
        <v>999</v>
      </c>
      <c r="D122" s="95">
        <v>0</v>
      </c>
    </row>
    <row r="123" spans="1:4" ht="15">
      <c r="A123">
        <f>'花纹板'!A21</f>
        <v>999</v>
      </c>
      <c r="B123">
        <f>'花纹板'!C21</f>
      </c>
      <c r="C123">
        <v>999</v>
      </c>
      <c r="D123" s="95">
        <v>0</v>
      </c>
    </row>
    <row r="124" spans="1:4" ht="15">
      <c r="A124">
        <f>'花纹板'!A22</f>
        <v>999</v>
      </c>
      <c r="B124">
        <f>'花纹板'!C22</f>
      </c>
      <c r="C124">
        <v>999</v>
      </c>
      <c r="D124" s="95" t="s">
        <v>332</v>
      </c>
    </row>
    <row r="125" spans="1:4" ht="15">
      <c r="A125">
        <f>'花纹板'!A23</f>
        <v>999</v>
      </c>
      <c r="B125">
        <f>'花纹板'!C23</f>
      </c>
      <c r="C125">
        <v>999</v>
      </c>
      <c r="D125" s="95" t="s">
        <v>332</v>
      </c>
    </row>
    <row r="126" spans="1:4" ht="15">
      <c r="A126">
        <f>'花纹板'!A24</f>
        <v>999</v>
      </c>
      <c r="B126">
        <f>'花纹板'!C24</f>
      </c>
      <c r="C126">
        <v>999</v>
      </c>
      <c r="D126" s="95" t="s">
        <v>332</v>
      </c>
    </row>
    <row r="127" spans="1:4" ht="15">
      <c r="A127">
        <f>'花纹板'!A25</f>
        <v>999</v>
      </c>
      <c r="B127">
        <f>'花纹板'!C25</f>
      </c>
      <c r="C127">
        <v>999</v>
      </c>
      <c r="D127" s="95" t="s">
        <v>332</v>
      </c>
    </row>
    <row r="128" spans="1:4" ht="15">
      <c r="A128">
        <f>'花纹板'!A26</f>
        <v>999</v>
      </c>
      <c r="B128">
        <f>'花纹板'!C26</f>
      </c>
      <c r="C128">
        <v>999</v>
      </c>
      <c r="D128" s="95" t="s">
        <v>332</v>
      </c>
    </row>
    <row r="129" spans="1:4" ht="15">
      <c r="A129">
        <f>'花纹板'!A27</f>
        <v>999</v>
      </c>
      <c r="B129">
        <f>'花纹板'!C27</f>
      </c>
      <c r="C129">
        <v>999</v>
      </c>
      <c r="D129" s="95" t="s">
        <v>332</v>
      </c>
    </row>
    <row r="130" spans="1:4" ht="15">
      <c r="A130">
        <f>'花纹板'!A28</f>
        <v>999</v>
      </c>
      <c r="B130">
        <f>'花纹板'!C28</f>
      </c>
      <c r="C130">
        <v>999</v>
      </c>
      <c r="D130" s="95" t="s">
        <v>332</v>
      </c>
    </row>
    <row r="131" spans="1:4" ht="15">
      <c r="A131">
        <f>'花纹板'!A29</f>
        <v>999</v>
      </c>
      <c r="B131">
        <f>'花纹板'!C29</f>
      </c>
      <c r="C131">
        <v>999</v>
      </c>
      <c r="D131" s="95" t="s">
        <v>332</v>
      </c>
    </row>
    <row r="132" spans="1:4" ht="15">
      <c r="A132">
        <f>'花纹板'!A30</f>
        <v>999</v>
      </c>
      <c r="B132">
        <f>'花纹板'!C30</f>
      </c>
      <c r="C132">
        <v>999</v>
      </c>
      <c r="D132" s="95" t="s">
        <v>332</v>
      </c>
    </row>
    <row r="133" spans="1:4" ht="15">
      <c r="A133">
        <f>'花纹板'!A31</f>
        <v>999</v>
      </c>
      <c r="B133">
        <f>'花纹板'!C31</f>
      </c>
      <c r="C133">
        <v>999</v>
      </c>
      <c r="D133" s="95" t="s">
        <v>332</v>
      </c>
    </row>
    <row r="134" spans="1:4" ht="15">
      <c r="A134">
        <f>'花纹板'!A32</f>
        <v>999</v>
      </c>
      <c r="B134">
        <f>'花纹板'!C32</f>
      </c>
      <c r="C134">
        <v>999</v>
      </c>
      <c r="D134" s="95" t="s">
        <v>332</v>
      </c>
    </row>
    <row r="135" spans="1:4" ht="15">
      <c r="A135">
        <f>'花纹板'!A33</f>
        <v>999</v>
      </c>
      <c r="B135">
        <f>'花纹板'!C33</f>
      </c>
      <c r="C135">
        <v>999</v>
      </c>
      <c r="D135" s="95" t="s">
        <v>332</v>
      </c>
    </row>
    <row r="136" spans="1:4" ht="15">
      <c r="A136">
        <f>'花纹板'!A34</f>
        <v>999</v>
      </c>
      <c r="B136">
        <f>'花纹板'!C34</f>
      </c>
      <c r="C136">
        <v>999</v>
      </c>
      <c r="D136" s="95" t="s">
        <v>332</v>
      </c>
    </row>
    <row r="137" spans="1:4" ht="15">
      <c r="A137">
        <f>'圆钢'!A20</f>
        <v>999</v>
      </c>
      <c r="B137">
        <f>'圆钢'!C20</f>
      </c>
      <c r="C137">
        <v>999</v>
      </c>
      <c r="D137" s="95" t="s">
        <v>332</v>
      </c>
    </row>
    <row r="138" spans="1:4" ht="15">
      <c r="A138">
        <f>'圆钢'!A21</f>
        <v>999</v>
      </c>
      <c r="B138">
        <f>'圆钢'!C21</f>
      </c>
      <c r="C138">
        <v>999</v>
      </c>
      <c r="D138" s="95" t="s">
        <v>332</v>
      </c>
    </row>
    <row r="139" spans="1:4" ht="15">
      <c r="A139">
        <f>'圆钢'!A22</f>
        <v>999</v>
      </c>
      <c r="B139">
        <f>'圆钢'!C22</f>
      </c>
      <c r="C139">
        <v>999</v>
      </c>
      <c r="D139" s="95" t="s">
        <v>332</v>
      </c>
    </row>
    <row r="140" spans="1:4" ht="15">
      <c r="A140">
        <f>'圆钢'!A23</f>
        <v>999</v>
      </c>
      <c r="B140">
        <f>'圆钢'!C23</f>
      </c>
      <c r="C140">
        <v>999</v>
      </c>
      <c r="D140" s="95" t="s">
        <v>332</v>
      </c>
    </row>
    <row r="141" spans="1:4" ht="15">
      <c r="A141">
        <f>'圆钢'!A24</f>
        <v>999</v>
      </c>
      <c r="B141">
        <f>'圆钢'!C24</f>
      </c>
      <c r="C141">
        <v>999</v>
      </c>
      <c r="D141" s="95" t="s">
        <v>332</v>
      </c>
    </row>
    <row r="142" spans="1:4" ht="15">
      <c r="A142">
        <f>'圆钢'!A25</f>
        <v>999</v>
      </c>
      <c r="B142">
        <f>'圆钢'!C25</f>
      </c>
      <c r="C142">
        <v>999</v>
      </c>
      <c r="D142" s="95" t="s">
        <v>332</v>
      </c>
    </row>
    <row r="143" spans="1:4" ht="15">
      <c r="A143">
        <f>'圆钢'!A26</f>
        <v>999</v>
      </c>
      <c r="B143">
        <f>'圆钢'!C26</f>
      </c>
      <c r="C143">
        <v>999</v>
      </c>
      <c r="D143" s="95" t="s">
        <v>332</v>
      </c>
    </row>
    <row r="144" spans="1:4" ht="15">
      <c r="A144">
        <f>'圆钢'!A27</f>
        <v>999</v>
      </c>
      <c r="B144">
        <f>'圆钢'!C27</f>
      </c>
      <c r="C144">
        <v>999</v>
      </c>
      <c r="D144" s="95" t="s">
        <v>332</v>
      </c>
    </row>
    <row r="145" spans="1:4" ht="15">
      <c r="A145">
        <f>'圆钢'!A28</f>
        <v>999</v>
      </c>
      <c r="B145">
        <f>'圆钢'!C28</f>
      </c>
      <c r="C145">
        <v>999</v>
      </c>
      <c r="D145" s="95" t="s">
        <v>332</v>
      </c>
    </row>
    <row r="146" spans="1:4" ht="15">
      <c r="A146">
        <f>'圆钢'!A29</f>
        <v>999</v>
      </c>
      <c r="B146">
        <f>'圆钢'!C29</f>
      </c>
      <c r="C146">
        <v>999</v>
      </c>
      <c r="D146" s="95" t="s">
        <v>332</v>
      </c>
    </row>
    <row r="147" spans="1:4" ht="15">
      <c r="A147">
        <f>'圆钢'!A30</f>
        <v>999</v>
      </c>
      <c r="B147">
        <f>'圆钢'!C30</f>
      </c>
      <c r="C147">
        <v>999</v>
      </c>
      <c r="D147" s="95" t="s">
        <v>332</v>
      </c>
    </row>
    <row r="148" spans="1:4" ht="15">
      <c r="A148">
        <f>'圆钢'!A31</f>
        <v>999</v>
      </c>
      <c r="B148">
        <f>'圆钢'!C31</f>
      </c>
      <c r="C148">
        <v>999</v>
      </c>
      <c r="D148" s="95" t="s">
        <v>332</v>
      </c>
    </row>
    <row r="149" spans="1:4" ht="15">
      <c r="A149">
        <f>'圆钢'!A32</f>
        <v>999</v>
      </c>
      <c r="B149">
        <f>'圆钢'!C32</f>
      </c>
      <c r="C149">
        <v>999</v>
      </c>
      <c r="D149" s="95" t="s">
        <v>332</v>
      </c>
    </row>
    <row r="150" spans="1:4" ht="15">
      <c r="A150">
        <f>'圆钢'!A33</f>
        <v>999</v>
      </c>
      <c r="B150">
        <f>'圆钢'!C33</f>
      </c>
      <c r="C150">
        <v>999</v>
      </c>
      <c r="D150" s="95" t="s">
        <v>332</v>
      </c>
    </row>
    <row r="151" spans="1:4" ht="15">
      <c r="A151">
        <f>'圆钢'!A34</f>
        <v>999</v>
      </c>
      <c r="B151">
        <f>'圆钢'!C34</f>
      </c>
      <c r="C151">
        <v>999</v>
      </c>
      <c r="D151" s="95" t="s">
        <v>332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6.75390625" style="0" customWidth="1"/>
  </cols>
  <sheetData>
    <row r="1" spans="1:11" ht="15">
      <c r="A1" t="s">
        <v>337</v>
      </c>
      <c r="B1" t="s">
        <v>338</v>
      </c>
      <c r="C1" t="s">
        <v>339</v>
      </c>
      <c r="D1" t="s">
        <v>340</v>
      </c>
      <c r="E1" t="s">
        <v>341</v>
      </c>
      <c r="F1" t="s">
        <v>342</v>
      </c>
      <c r="G1" t="s">
        <v>343</v>
      </c>
      <c r="H1" t="s">
        <v>344</v>
      </c>
      <c r="I1" t="s">
        <v>345</v>
      </c>
      <c r="J1" t="s">
        <v>346</v>
      </c>
      <c r="K1">
        <f>SUM(A2:J16)</f>
        <v>0</v>
      </c>
    </row>
    <row r="2" spans="1:10" ht="15">
      <c r="A2">
        <f>IF('钢管'!G4&gt;0,1,0)</f>
        <v>0</v>
      </c>
      <c r="B2">
        <f>IF('钢板'!I4&gt;0,1,0)</f>
        <v>0</v>
      </c>
      <c r="C2">
        <f>IF('角钢'!E4&gt;0,1,0)</f>
        <v>0</v>
      </c>
      <c r="D2">
        <f>IF('不等边角钢'!E4&gt;0,1,0)</f>
        <v>0</v>
      </c>
      <c r="E2">
        <f>IF('槽钢'!E4&gt;0,1,0)</f>
        <v>0</v>
      </c>
      <c r="F2">
        <f>IF('工字钢'!E4&gt;0,1,)</f>
        <v>0</v>
      </c>
      <c r="G2">
        <f>IF('H型钢'!F4&gt;0,1,0)</f>
        <v>0</v>
      </c>
      <c r="H2">
        <f>IF('扁钢'!F4&gt;0,1,0)</f>
        <v>0</v>
      </c>
      <c r="I2">
        <f>IF('圆钢'!E4&gt;0,1,0)</f>
        <v>0</v>
      </c>
      <c r="J2">
        <f>IF('花纹板'!H4&gt;0,1,0)</f>
        <v>0</v>
      </c>
    </row>
    <row r="3" spans="1:10" ht="15">
      <c r="A3">
        <f>IF('钢管'!G5&gt;0,1,0)</f>
        <v>0</v>
      </c>
      <c r="B3">
        <f>IF('钢板'!I5&gt;0,1,0)</f>
        <v>0</v>
      </c>
      <c r="C3">
        <f>IF('角钢'!E5&gt;0,1,0)</f>
        <v>0</v>
      </c>
      <c r="D3">
        <f>IF('不等边角钢'!E5&gt;0,1,0)</f>
        <v>0</v>
      </c>
      <c r="E3">
        <f>IF('槽钢'!E5&gt;0,1,0)</f>
        <v>0</v>
      </c>
      <c r="F3">
        <f>IF('工字钢'!E5&gt;0,1,)</f>
        <v>0</v>
      </c>
      <c r="G3">
        <f>IF('H型钢'!F5&gt;0,1,0)</f>
        <v>0</v>
      </c>
      <c r="H3">
        <f>IF('扁钢'!F5&gt;0,1,0)</f>
        <v>0</v>
      </c>
      <c r="I3">
        <f>IF('圆钢'!E5&gt;0,1,0)</f>
        <v>0</v>
      </c>
      <c r="J3">
        <f>IF('花纹板'!H5&gt;0,1,0)</f>
        <v>0</v>
      </c>
    </row>
    <row r="4" spans="1:10" ht="15">
      <c r="A4">
        <f>IF('钢管'!G6&gt;0,1,0)</f>
        <v>0</v>
      </c>
      <c r="B4">
        <f>IF('钢板'!I6&gt;0,1,0)</f>
        <v>0</v>
      </c>
      <c r="C4">
        <f>IF('角钢'!E6&gt;0,1,0)</f>
        <v>0</v>
      </c>
      <c r="D4">
        <f>IF('不等边角钢'!E6&gt;0,1,0)</f>
        <v>0</v>
      </c>
      <c r="E4">
        <f>IF('槽钢'!E6&gt;0,1,0)</f>
        <v>0</v>
      </c>
      <c r="F4">
        <f>IF('工字钢'!E6&gt;0,1,)</f>
        <v>0</v>
      </c>
      <c r="G4">
        <f>IF('H型钢'!F6&gt;0,1,0)</f>
        <v>0</v>
      </c>
      <c r="H4">
        <f>IF('扁钢'!F6&gt;0,1,0)</f>
        <v>0</v>
      </c>
      <c r="I4">
        <f>IF('圆钢'!E6&gt;0,1,0)</f>
        <v>0</v>
      </c>
      <c r="J4">
        <f>IF('花纹板'!H6&gt;0,1,0)</f>
        <v>0</v>
      </c>
    </row>
    <row r="5" spans="1:10" ht="15">
      <c r="A5">
        <f>IF('钢管'!G7&gt;0,1,0)</f>
        <v>0</v>
      </c>
      <c r="B5">
        <f>IF('钢板'!I7&gt;0,1,0)</f>
        <v>0</v>
      </c>
      <c r="C5">
        <f>IF('角钢'!E7&gt;0,1,0)</f>
        <v>0</v>
      </c>
      <c r="D5">
        <f>IF('不等边角钢'!E7&gt;0,1,0)</f>
        <v>0</v>
      </c>
      <c r="E5">
        <f>IF('槽钢'!E7&gt;0,1,0)</f>
        <v>0</v>
      </c>
      <c r="F5">
        <f>IF('工字钢'!E7&gt;0,1,)</f>
        <v>0</v>
      </c>
      <c r="G5">
        <f>IF('H型钢'!F7&gt;0,1,0)</f>
        <v>0</v>
      </c>
      <c r="H5">
        <f>IF('扁钢'!F7&gt;0,1,0)</f>
        <v>0</v>
      </c>
      <c r="I5">
        <f>IF('圆钢'!E7&gt;0,1,0)</f>
        <v>0</v>
      </c>
      <c r="J5">
        <f>IF('花纹板'!H7&gt;0,1,0)</f>
        <v>0</v>
      </c>
    </row>
    <row r="6" spans="1:10" ht="15">
      <c r="A6">
        <f>IF('钢管'!G8&gt;0,1,0)</f>
        <v>0</v>
      </c>
      <c r="B6">
        <f>IF('钢板'!I8&gt;0,1,0)</f>
        <v>0</v>
      </c>
      <c r="C6">
        <f>IF('角钢'!E8&gt;0,1,0)</f>
        <v>0</v>
      </c>
      <c r="D6">
        <f>IF('不等边角钢'!E8&gt;0,1,0)</f>
        <v>0</v>
      </c>
      <c r="E6">
        <f>IF('槽钢'!E8&gt;0,1,0)</f>
        <v>0</v>
      </c>
      <c r="F6">
        <f>IF('工字钢'!E8&gt;0,1,)</f>
        <v>0</v>
      </c>
      <c r="G6">
        <f>IF('H型钢'!F8&gt;0,1,0)</f>
        <v>0</v>
      </c>
      <c r="H6">
        <f>IF('扁钢'!F8&gt;0,1,0)</f>
        <v>0</v>
      </c>
      <c r="I6">
        <f>IF('圆钢'!E8&gt;0,1,0)</f>
        <v>0</v>
      </c>
      <c r="J6">
        <f>IF('花纹板'!H8&gt;0,1,0)</f>
        <v>0</v>
      </c>
    </row>
    <row r="7" spans="1:10" ht="15">
      <c r="A7">
        <f>IF('钢管'!G9&gt;0,1,0)</f>
        <v>0</v>
      </c>
      <c r="B7">
        <f>IF('钢板'!I9&gt;0,1,0)</f>
        <v>0</v>
      </c>
      <c r="C7">
        <f>IF('角钢'!E9&gt;0,1,0)</f>
        <v>0</v>
      </c>
      <c r="D7">
        <f>IF('不等边角钢'!E9&gt;0,1,0)</f>
        <v>0</v>
      </c>
      <c r="E7">
        <f>IF('槽钢'!E9&gt;0,1,0)</f>
        <v>0</v>
      </c>
      <c r="F7">
        <f>IF('工字钢'!E9&gt;0,1,)</f>
        <v>0</v>
      </c>
      <c r="G7">
        <f>IF('H型钢'!F9&gt;0,1,0)</f>
        <v>0</v>
      </c>
      <c r="H7">
        <f>IF('扁钢'!F9&gt;0,1,0)</f>
        <v>0</v>
      </c>
      <c r="I7">
        <f>IF('圆钢'!E9&gt;0,1,0)</f>
        <v>0</v>
      </c>
      <c r="J7">
        <f>IF('花纹板'!H9&gt;0,1,0)</f>
        <v>0</v>
      </c>
    </row>
    <row r="8" spans="1:10" ht="15">
      <c r="A8">
        <f>IF('钢管'!G10&gt;0,1,0)</f>
        <v>0</v>
      </c>
      <c r="B8">
        <f>IF('钢板'!I10&gt;0,1,0)</f>
        <v>0</v>
      </c>
      <c r="C8">
        <f>IF('角钢'!E10&gt;0,1,0)</f>
        <v>0</v>
      </c>
      <c r="D8">
        <f>IF('不等边角钢'!E10&gt;0,1,0)</f>
        <v>0</v>
      </c>
      <c r="E8">
        <f>IF('槽钢'!E10&gt;0,1,0)</f>
        <v>0</v>
      </c>
      <c r="F8">
        <f>IF('工字钢'!E10&gt;0,1,)</f>
        <v>0</v>
      </c>
      <c r="G8">
        <f>IF('H型钢'!F10&gt;0,1,0)</f>
        <v>0</v>
      </c>
      <c r="H8">
        <f>IF('扁钢'!F10&gt;0,1,0)</f>
        <v>0</v>
      </c>
      <c r="I8">
        <f>IF('圆钢'!E10&gt;0,1,0)</f>
        <v>0</v>
      </c>
      <c r="J8">
        <f>IF('花纹板'!H10&gt;0,1,0)</f>
        <v>0</v>
      </c>
    </row>
    <row r="9" spans="1:10" ht="15">
      <c r="A9">
        <f>IF('钢管'!G11&gt;0,1,0)</f>
        <v>0</v>
      </c>
      <c r="B9">
        <f>IF('钢板'!I11&gt;0,1,0)</f>
        <v>0</v>
      </c>
      <c r="C9">
        <f>IF('角钢'!E11&gt;0,1,0)</f>
        <v>0</v>
      </c>
      <c r="D9">
        <f>IF('不等边角钢'!E11&gt;0,1,0)</f>
        <v>0</v>
      </c>
      <c r="E9">
        <f>IF('槽钢'!E11&gt;0,1,0)</f>
        <v>0</v>
      </c>
      <c r="F9">
        <f>IF('工字钢'!E11&gt;0,1,)</f>
        <v>0</v>
      </c>
      <c r="G9">
        <f>IF('H型钢'!F11&gt;0,1,0)</f>
        <v>0</v>
      </c>
      <c r="H9">
        <f>IF('扁钢'!F11&gt;0,1,0)</f>
        <v>0</v>
      </c>
      <c r="I9">
        <f>IF('圆钢'!E11&gt;0,1,0)</f>
        <v>0</v>
      </c>
      <c r="J9">
        <f>IF('花纹板'!H11&gt;0,1,0)</f>
        <v>0</v>
      </c>
    </row>
    <row r="10" spans="1:10" ht="15">
      <c r="A10">
        <f>IF('钢管'!G12&gt;0,1,0)</f>
        <v>0</v>
      </c>
      <c r="B10">
        <f>IF('钢板'!I12&gt;0,1,0)</f>
        <v>0</v>
      </c>
      <c r="C10">
        <f>IF('角钢'!E12&gt;0,1,0)</f>
        <v>0</v>
      </c>
      <c r="D10">
        <f>IF('不等边角钢'!E12&gt;0,1,0)</f>
        <v>0</v>
      </c>
      <c r="E10">
        <f>IF('槽钢'!E12&gt;0,1,0)</f>
        <v>0</v>
      </c>
      <c r="F10">
        <f>IF('工字钢'!E12&gt;0,1,)</f>
        <v>0</v>
      </c>
      <c r="G10">
        <f>IF('H型钢'!F12&gt;0,1,0)</f>
        <v>0</v>
      </c>
      <c r="H10">
        <f>IF('扁钢'!F12&gt;0,1,0)</f>
        <v>0</v>
      </c>
      <c r="I10">
        <f>IF('圆钢'!E12&gt;0,1,0)</f>
        <v>0</v>
      </c>
      <c r="J10">
        <f>IF('花纹板'!H12&gt;0,1,0)</f>
        <v>0</v>
      </c>
    </row>
    <row r="11" spans="1:10" ht="15">
      <c r="A11">
        <f>IF('钢管'!G13&gt;0,1,0)</f>
        <v>0</v>
      </c>
      <c r="B11">
        <f>IF('钢板'!I13&gt;0,1,0)</f>
        <v>0</v>
      </c>
      <c r="C11">
        <f>IF('角钢'!E13&gt;0,1,0)</f>
        <v>0</v>
      </c>
      <c r="D11">
        <f>IF('不等边角钢'!E13&gt;0,1,0)</f>
        <v>0</v>
      </c>
      <c r="E11">
        <f>IF('槽钢'!E13&gt;0,1,0)</f>
        <v>0</v>
      </c>
      <c r="F11">
        <f>IF('工字钢'!E13&gt;0,1,)</f>
        <v>0</v>
      </c>
      <c r="G11">
        <f>IF('H型钢'!F13&gt;0,1,0)</f>
        <v>0</v>
      </c>
      <c r="H11">
        <f>IF('扁钢'!F13&gt;0,1,0)</f>
        <v>0</v>
      </c>
      <c r="I11">
        <f>IF('圆钢'!E13&gt;0,1,0)</f>
        <v>0</v>
      </c>
      <c r="J11">
        <f>IF('花纹板'!H13&gt;0,1,0)</f>
        <v>0</v>
      </c>
    </row>
    <row r="12" spans="1:10" ht="15">
      <c r="A12">
        <f>IF('钢管'!G14&gt;0,1,0)</f>
        <v>0</v>
      </c>
      <c r="B12">
        <f>IF('钢板'!I14&gt;0,1,0)</f>
        <v>0</v>
      </c>
      <c r="C12">
        <f>IF('角钢'!E14&gt;0,1,0)</f>
        <v>0</v>
      </c>
      <c r="D12">
        <f>IF('不等边角钢'!E14&gt;0,1,0)</f>
        <v>0</v>
      </c>
      <c r="E12">
        <f>IF('槽钢'!E14&gt;0,1,0)</f>
        <v>0</v>
      </c>
      <c r="F12">
        <f>IF('工字钢'!E14&gt;0,1,)</f>
        <v>0</v>
      </c>
      <c r="G12">
        <f>IF('H型钢'!F14&gt;0,1,0)</f>
        <v>0</v>
      </c>
      <c r="H12">
        <f>IF('扁钢'!F14&gt;0,1,0)</f>
        <v>0</v>
      </c>
      <c r="I12">
        <f>IF('圆钢'!E14&gt;0,1,0)</f>
        <v>0</v>
      </c>
      <c r="J12">
        <f>IF('花纹板'!H14&gt;0,1,0)</f>
        <v>0</v>
      </c>
    </row>
    <row r="13" spans="1:10" ht="15">
      <c r="A13">
        <f>IF('钢管'!G15&gt;0,1,0)</f>
        <v>0</v>
      </c>
      <c r="B13">
        <f>IF('钢板'!I15&gt;0,1,0)</f>
        <v>0</v>
      </c>
      <c r="C13">
        <f>IF('角钢'!E15&gt;0,1,0)</f>
        <v>0</v>
      </c>
      <c r="D13">
        <f>IF('不等边角钢'!E15&gt;0,1,0)</f>
        <v>0</v>
      </c>
      <c r="E13">
        <f>IF('槽钢'!E15&gt;0,1,0)</f>
        <v>0</v>
      </c>
      <c r="F13">
        <f>IF('工字钢'!E15&gt;0,1,)</f>
        <v>0</v>
      </c>
      <c r="G13">
        <f>IF('H型钢'!F15&gt;0,1,0)</f>
        <v>0</v>
      </c>
      <c r="H13">
        <f>IF('扁钢'!F15&gt;0,1,0)</f>
        <v>0</v>
      </c>
      <c r="I13">
        <f>IF('圆钢'!E15&gt;0,1,0)</f>
        <v>0</v>
      </c>
      <c r="J13">
        <f>IF('花纹板'!H15&gt;0,1,0)</f>
        <v>0</v>
      </c>
    </row>
    <row r="14" spans="1:10" ht="15">
      <c r="A14">
        <f>IF('钢管'!G16&gt;0,1,0)</f>
        <v>0</v>
      </c>
      <c r="B14">
        <f>IF('钢板'!I16&gt;0,1,0)</f>
        <v>0</v>
      </c>
      <c r="C14">
        <f>IF('角钢'!E16&gt;0,1,0)</f>
        <v>0</v>
      </c>
      <c r="D14">
        <f>IF('不等边角钢'!E16&gt;0,1,0)</f>
        <v>0</v>
      </c>
      <c r="E14">
        <f>IF('槽钢'!E16&gt;0,1,0)</f>
        <v>0</v>
      </c>
      <c r="F14">
        <f>IF('工字钢'!E16&gt;0,1,)</f>
        <v>0</v>
      </c>
      <c r="G14">
        <f>IF('H型钢'!F16&gt;0,1,0)</f>
        <v>0</v>
      </c>
      <c r="H14">
        <f>IF('扁钢'!F16&gt;0,1,0)</f>
        <v>0</v>
      </c>
      <c r="I14">
        <f>IF('圆钢'!E16&gt;0,1,0)</f>
        <v>0</v>
      </c>
      <c r="J14">
        <f>IF('花纹板'!H16&gt;0,1,0)</f>
        <v>0</v>
      </c>
    </row>
    <row r="15" spans="1:10" ht="15">
      <c r="A15">
        <f>IF('钢管'!G17&gt;0,1,0)</f>
        <v>0</v>
      </c>
      <c r="B15">
        <f>IF('钢板'!I17&gt;0,1,0)</f>
        <v>0</v>
      </c>
      <c r="C15">
        <f>IF('角钢'!E17&gt;0,1,0)</f>
        <v>0</v>
      </c>
      <c r="D15">
        <f>IF('不等边角钢'!E17&gt;0,1,0)</f>
        <v>0</v>
      </c>
      <c r="E15">
        <f>IF('槽钢'!E17&gt;0,1,0)</f>
        <v>0</v>
      </c>
      <c r="F15">
        <f>IF('工字钢'!E17&gt;0,1,)</f>
        <v>0</v>
      </c>
      <c r="G15">
        <f>IF('H型钢'!F17&gt;0,1,0)</f>
        <v>0</v>
      </c>
      <c r="H15">
        <f>IF('扁钢'!F17&gt;0,1,0)</f>
        <v>0</v>
      </c>
      <c r="I15">
        <f>IF('圆钢'!E17&gt;0,1,0)</f>
        <v>0</v>
      </c>
      <c r="J15">
        <f>IF('花纹板'!H17&gt;0,1,0)</f>
        <v>0</v>
      </c>
    </row>
    <row r="16" spans="1:10" ht="15">
      <c r="A16">
        <f>IF('钢管'!G18&gt;0,1,0)</f>
        <v>0</v>
      </c>
      <c r="B16">
        <f>IF('钢板'!I18&gt;0,1,0)</f>
        <v>0</v>
      </c>
      <c r="C16">
        <f>IF('角钢'!E18&gt;0,1,0)</f>
        <v>0</v>
      </c>
      <c r="D16">
        <f>IF('不等边角钢'!E18&gt;0,1,0)</f>
        <v>0</v>
      </c>
      <c r="E16">
        <f>IF('槽钢'!E18&gt;0,1,0)</f>
        <v>0</v>
      </c>
      <c r="F16">
        <f>IF('工字钢'!E18&gt;0,1,)</f>
        <v>0</v>
      </c>
      <c r="G16">
        <f>IF('H型钢'!F18&gt;0,1,0)</f>
        <v>0</v>
      </c>
      <c r="H16">
        <f>IF('扁钢'!F18&gt;0,1,0)</f>
        <v>0</v>
      </c>
      <c r="I16">
        <f>IF('圆钢'!E18&gt;0,1,0)</f>
        <v>0</v>
      </c>
      <c r="J16">
        <f>IF('花纹板'!H18&gt;0,1,0)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33"/>
  </sheetPr>
  <dimension ref="A1:R3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4.50390625" style="2" customWidth="1"/>
    <col min="2" max="2" width="7.75390625" style="2" customWidth="1"/>
    <col min="3" max="3" width="7.125" style="2" customWidth="1"/>
    <col min="4" max="4" width="6.50390625" style="2" customWidth="1"/>
    <col min="5" max="5" width="10.00390625" style="2" customWidth="1"/>
    <col min="6" max="6" width="9.50390625" style="2" customWidth="1"/>
    <col min="7" max="7" width="8.125" style="2" customWidth="1"/>
    <col min="8" max="8" width="12.50390625" style="2" customWidth="1"/>
    <col min="9" max="9" width="17.00390625" style="2" customWidth="1"/>
    <col min="10" max="10" width="15.25390625" style="2" customWidth="1"/>
    <col min="11" max="11" width="9.00390625" style="2" customWidth="1"/>
    <col min="12" max="12" width="12.25390625" style="2" customWidth="1"/>
    <col min="13" max="13" width="10.875" style="2" customWidth="1"/>
    <col min="14" max="14" width="11.25390625" style="2" customWidth="1"/>
    <col min="15" max="16384" width="9.00390625" style="2" customWidth="1"/>
  </cols>
  <sheetData>
    <row r="1" spans="6:13" s="1" customFormat="1" ht="78" customHeight="1">
      <c r="F1" s="69"/>
      <c r="G1" s="69"/>
      <c r="H1" s="69"/>
      <c r="I1" s="94">
        <f>'顺序号提示'!K1</f>
        <v>0</v>
      </c>
      <c r="J1" s="70" t="s">
        <v>2</v>
      </c>
      <c r="K1" s="69"/>
      <c r="L1" s="67" t="str">
        <f>"程序计算结果：钢结构重量总计"&amp;J4&amp;"kg"</f>
        <v>程序计算结果：钢结构重量总计0kg</v>
      </c>
      <c r="M1" s="69"/>
    </row>
    <row r="2" spans="1:13" s="1" customFormat="1" ht="22.5" customHeight="1">
      <c r="A2" s="65" t="s">
        <v>195</v>
      </c>
      <c r="B2" s="66"/>
      <c r="C2" s="66"/>
      <c r="D2" s="66"/>
      <c r="E2" s="68"/>
      <c r="F2" s="67"/>
      <c r="G2" s="67"/>
      <c r="H2" s="67"/>
      <c r="I2" s="67"/>
      <c r="J2" s="67"/>
      <c r="K2" s="69"/>
      <c r="L2" s="69"/>
      <c r="M2" s="69"/>
    </row>
    <row r="3" spans="1:18" ht="21.75">
      <c r="A3" s="15" t="s">
        <v>188</v>
      </c>
      <c r="B3" s="9" t="s">
        <v>190</v>
      </c>
      <c r="C3" s="9" t="s">
        <v>191</v>
      </c>
      <c r="D3" s="9" t="s">
        <v>192</v>
      </c>
      <c r="E3" s="9" t="s">
        <v>193</v>
      </c>
      <c r="F3" s="15" t="s">
        <v>194</v>
      </c>
      <c r="G3" s="15" t="s">
        <v>349</v>
      </c>
      <c r="H3" s="10" t="s">
        <v>186</v>
      </c>
      <c r="I3" s="10" t="s">
        <v>7</v>
      </c>
      <c r="J3" s="10" t="s">
        <v>8</v>
      </c>
      <c r="K3" s="15" t="s">
        <v>187</v>
      </c>
      <c r="L3" s="79"/>
      <c r="M3" s="5"/>
      <c r="N3" s="5"/>
      <c r="Q3"/>
      <c r="R3">
        <v>1</v>
      </c>
    </row>
    <row r="4" spans="1:18" ht="21.75">
      <c r="A4" s="10">
        <v>1</v>
      </c>
      <c r="B4" s="50"/>
      <c r="C4" s="14"/>
      <c r="D4" s="50"/>
      <c r="E4" s="14"/>
      <c r="F4" s="50"/>
      <c r="G4" s="63">
        <f>IF(I4&lt;=0,0,IF(G4&lt;&gt;0,G4,$I$1))</f>
        <v>0</v>
      </c>
      <c r="H4" s="76">
        <f>F4*7.85</f>
        <v>0</v>
      </c>
      <c r="I4" s="7">
        <f aca="true" t="shared" si="0" ref="I4:I18">K4*F4*7.85</f>
        <v>0</v>
      </c>
      <c r="J4" s="6">
        <f>'钢管'!H6+'钢板'!J6+'圆钢'!F6+'扁钢'!G6+'花纹板'!I6+'H型钢'!G6+'工字钢'!F6+'槽钢'!F6+'角钢'!F6+'不等边角钢'!F6</f>
        <v>0</v>
      </c>
      <c r="K4" s="71">
        <f>B4*C4*D4/1000000+E4</f>
        <v>0</v>
      </c>
      <c r="L4" s="105" t="str">
        <f>IF(J6&gt;0,B35,"自动生成工程量计算式")</f>
        <v>自动生成工程量计算式</v>
      </c>
      <c r="M4" s="106"/>
      <c r="N4" s="98"/>
      <c r="Q4"/>
      <c r="R4">
        <v>1.5</v>
      </c>
    </row>
    <row r="5" spans="1:18" ht="21.75">
      <c r="A5" s="10">
        <v>2</v>
      </c>
      <c r="B5" s="50"/>
      <c r="C5" s="14"/>
      <c r="D5" s="50"/>
      <c r="E5" s="14"/>
      <c r="F5" s="50"/>
      <c r="G5" s="63">
        <f aca="true" t="shared" si="1" ref="G5:G18">IF(I5&lt;=0,0,IF(G5&lt;&gt;0,G5,$I$1))</f>
        <v>0</v>
      </c>
      <c r="H5" s="76">
        <f aca="true" t="shared" si="2" ref="H5:H18">F5*7.85</f>
        <v>0</v>
      </c>
      <c r="I5" s="7">
        <f t="shared" si="0"/>
        <v>0</v>
      </c>
      <c r="J5" s="3" t="s">
        <v>102</v>
      </c>
      <c r="K5" s="71">
        <f aca="true" t="shared" si="3" ref="K5:K18">B5*C5*D5/1000000+E5</f>
        <v>0</v>
      </c>
      <c r="L5" s="99"/>
      <c r="M5" s="107"/>
      <c r="N5" s="100"/>
      <c r="Q5"/>
      <c r="R5">
        <v>2</v>
      </c>
    </row>
    <row r="6" spans="1:18" ht="21.75">
      <c r="A6" s="10">
        <v>3</v>
      </c>
      <c r="B6" s="50"/>
      <c r="C6" s="14"/>
      <c r="D6" s="50"/>
      <c r="E6" s="14"/>
      <c r="F6" s="50"/>
      <c r="G6" s="63">
        <f t="shared" si="1"/>
        <v>0</v>
      </c>
      <c r="H6" s="76">
        <f t="shared" si="2"/>
        <v>0</v>
      </c>
      <c r="I6" s="7">
        <f t="shared" si="0"/>
        <v>0</v>
      </c>
      <c r="J6" s="80">
        <f>SUM(I4:I18)</f>
        <v>0</v>
      </c>
      <c r="K6" s="71">
        <f t="shared" si="3"/>
        <v>0</v>
      </c>
      <c r="L6" s="99"/>
      <c r="M6" s="107"/>
      <c r="N6" s="100"/>
      <c r="Q6"/>
      <c r="R6">
        <v>2.5</v>
      </c>
    </row>
    <row r="7" spans="1:18" ht="22.5">
      <c r="A7" s="10">
        <v>4</v>
      </c>
      <c r="B7" s="50"/>
      <c r="C7" s="14"/>
      <c r="D7" s="50"/>
      <c r="E7" s="14"/>
      <c r="F7" s="50"/>
      <c r="G7" s="63">
        <f t="shared" si="1"/>
        <v>0</v>
      </c>
      <c r="H7" s="76">
        <f t="shared" si="2"/>
        <v>0</v>
      </c>
      <c r="I7" s="7">
        <f t="shared" si="0"/>
        <v>0</v>
      </c>
      <c r="J7" s="75">
        <v>0.131</v>
      </c>
      <c r="K7" s="71">
        <f t="shared" si="3"/>
        <v>0</v>
      </c>
      <c r="L7" s="99"/>
      <c r="M7" s="107"/>
      <c r="N7" s="100"/>
      <c r="Q7"/>
      <c r="R7">
        <v>3</v>
      </c>
    </row>
    <row r="8" spans="1:18" ht="22.5">
      <c r="A8" s="10">
        <v>5</v>
      </c>
      <c r="B8" s="50"/>
      <c r="C8" s="14"/>
      <c r="D8" s="50"/>
      <c r="E8" s="14"/>
      <c r="F8" s="50"/>
      <c r="G8" s="63">
        <f t="shared" si="1"/>
        <v>0</v>
      </c>
      <c r="H8" s="76">
        <f t="shared" si="2"/>
        <v>0</v>
      </c>
      <c r="I8" s="7">
        <f t="shared" si="0"/>
        <v>0</v>
      </c>
      <c r="J8" s="3"/>
      <c r="K8" s="71">
        <f t="shared" si="3"/>
        <v>0</v>
      </c>
      <c r="L8" s="99"/>
      <c r="M8" s="107"/>
      <c r="N8" s="100"/>
      <c r="Q8"/>
      <c r="R8">
        <v>3.5</v>
      </c>
    </row>
    <row r="9" spans="1:18" ht="22.5">
      <c r="A9" s="10">
        <v>6</v>
      </c>
      <c r="B9" s="50"/>
      <c r="C9" s="14"/>
      <c r="D9" s="50"/>
      <c r="E9" s="14"/>
      <c r="F9" s="50"/>
      <c r="G9" s="63">
        <f t="shared" si="1"/>
        <v>0</v>
      </c>
      <c r="H9" s="76">
        <f t="shared" si="2"/>
        <v>0</v>
      </c>
      <c r="I9" s="7">
        <f t="shared" si="0"/>
        <v>0</v>
      </c>
      <c r="J9" s="3"/>
      <c r="K9" s="71">
        <f t="shared" si="3"/>
        <v>0</v>
      </c>
      <c r="L9" s="99"/>
      <c r="M9" s="107"/>
      <c r="N9" s="100"/>
      <c r="Q9"/>
      <c r="R9">
        <v>4</v>
      </c>
    </row>
    <row r="10" spans="1:18" ht="22.5">
      <c r="A10" s="10">
        <v>7</v>
      </c>
      <c r="B10" s="50"/>
      <c r="C10" s="14"/>
      <c r="D10" s="50"/>
      <c r="E10" s="14"/>
      <c r="F10" s="50"/>
      <c r="G10" s="63">
        <f t="shared" si="1"/>
        <v>0</v>
      </c>
      <c r="H10" s="76">
        <f t="shared" si="2"/>
        <v>0</v>
      </c>
      <c r="I10" s="7">
        <f t="shared" si="0"/>
        <v>0</v>
      </c>
      <c r="J10" s="3"/>
      <c r="K10" s="71">
        <f t="shared" si="3"/>
        <v>0</v>
      </c>
      <c r="L10" s="99"/>
      <c r="M10" s="107"/>
      <c r="N10" s="100"/>
      <c r="Q10"/>
      <c r="R10">
        <v>4.5</v>
      </c>
    </row>
    <row r="11" spans="1:18" ht="22.5">
      <c r="A11" s="10">
        <v>8</v>
      </c>
      <c r="B11" s="50"/>
      <c r="C11" s="14"/>
      <c r="D11" s="50"/>
      <c r="E11" s="14"/>
      <c r="F11" s="50"/>
      <c r="G11" s="63">
        <f t="shared" si="1"/>
        <v>0</v>
      </c>
      <c r="H11" s="76">
        <f t="shared" si="2"/>
        <v>0</v>
      </c>
      <c r="I11" s="7">
        <f t="shared" si="0"/>
        <v>0</v>
      </c>
      <c r="J11" s="3"/>
      <c r="K11" s="71">
        <f t="shared" si="3"/>
        <v>0</v>
      </c>
      <c r="L11" s="99"/>
      <c r="M11" s="107"/>
      <c r="N11" s="100"/>
      <c r="Q11"/>
      <c r="R11">
        <v>5</v>
      </c>
    </row>
    <row r="12" spans="1:18" ht="21" customHeight="1">
      <c r="A12" s="10">
        <v>9</v>
      </c>
      <c r="B12" s="50"/>
      <c r="C12" s="14"/>
      <c r="D12" s="50"/>
      <c r="E12" s="14"/>
      <c r="F12" s="50"/>
      <c r="G12" s="63">
        <f t="shared" si="1"/>
        <v>0</v>
      </c>
      <c r="H12" s="76">
        <f t="shared" si="2"/>
        <v>0</v>
      </c>
      <c r="I12" s="7">
        <f t="shared" si="0"/>
        <v>0</v>
      </c>
      <c r="J12" s="3"/>
      <c r="K12" s="71">
        <f t="shared" si="3"/>
        <v>0</v>
      </c>
      <c r="L12" s="99"/>
      <c r="M12" s="107"/>
      <c r="N12" s="100"/>
      <c r="Q12"/>
      <c r="R12">
        <v>5.5</v>
      </c>
    </row>
    <row r="13" spans="1:18" ht="21" customHeight="1">
      <c r="A13" s="10">
        <v>10</v>
      </c>
      <c r="B13" s="50"/>
      <c r="C13" s="14"/>
      <c r="D13" s="50"/>
      <c r="E13" s="14"/>
      <c r="F13" s="50"/>
      <c r="G13" s="63">
        <f t="shared" si="1"/>
        <v>0</v>
      </c>
      <c r="H13" s="76">
        <f t="shared" si="2"/>
        <v>0</v>
      </c>
      <c r="I13" s="7">
        <f t="shared" si="0"/>
        <v>0</v>
      </c>
      <c r="J13" s="3"/>
      <c r="K13" s="71">
        <f t="shared" si="3"/>
        <v>0</v>
      </c>
      <c r="L13" s="99"/>
      <c r="M13" s="107"/>
      <c r="N13" s="100"/>
      <c r="Q13"/>
      <c r="R13">
        <v>6</v>
      </c>
    </row>
    <row r="14" spans="1:18" ht="21" customHeight="1">
      <c r="A14" s="10">
        <v>11</v>
      </c>
      <c r="B14" s="50"/>
      <c r="C14" s="14"/>
      <c r="D14" s="50"/>
      <c r="E14" s="14"/>
      <c r="F14" s="50"/>
      <c r="G14" s="63">
        <f t="shared" si="1"/>
        <v>0</v>
      </c>
      <c r="H14" s="76">
        <f t="shared" si="2"/>
        <v>0</v>
      </c>
      <c r="I14" s="7">
        <f t="shared" si="0"/>
        <v>0</v>
      </c>
      <c r="J14" s="3"/>
      <c r="K14" s="71">
        <f t="shared" si="3"/>
        <v>0</v>
      </c>
      <c r="L14" s="99"/>
      <c r="M14" s="107"/>
      <c r="N14" s="100"/>
      <c r="Q14"/>
      <c r="R14">
        <v>7</v>
      </c>
    </row>
    <row r="15" spans="1:18" ht="21" customHeight="1">
      <c r="A15" s="10">
        <v>12</v>
      </c>
      <c r="B15" s="50"/>
      <c r="C15" s="14"/>
      <c r="D15" s="50"/>
      <c r="E15" s="14"/>
      <c r="F15" s="50"/>
      <c r="G15" s="63">
        <f t="shared" si="1"/>
        <v>0</v>
      </c>
      <c r="H15" s="76">
        <f t="shared" si="2"/>
        <v>0</v>
      </c>
      <c r="I15" s="7">
        <f t="shared" si="0"/>
        <v>0</v>
      </c>
      <c r="J15" s="3"/>
      <c r="K15" s="71">
        <f t="shared" si="3"/>
        <v>0</v>
      </c>
      <c r="L15" s="99"/>
      <c r="M15" s="107"/>
      <c r="N15" s="100"/>
      <c r="Q15"/>
      <c r="R15">
        <v>8</v>
      </c>
    </row>
    <row r="16" spans="1:18" ht="21" customHeight="1">
      <c r="A16" s="10">
        <v>13</v>
      </c>
      <c r="B16" s="50"/>
      <c r="C16" s="14"/>
      <c r="D16" s="50"/>
      <c r="E16" s="14"/>
      <c r="F16" s="50"/>
      <c r="G16" s="63">
        <f t="shared" si="1"/>
        <v>0</v>
      </c>
      <c r="H16" s="76">
        <f t="shared" si="2"/>
        <v>0</v>
      </c>
      <c r="I16" s="7">
        <f t="shared" si="0"/>
        <v>0</v>
      </c>
      <c r="J16" s="3"/>
      <c r="K16" s="71">
        <f t="shared" si="3"/>
        <v>0</v>
      </c>
      <c r="L16" s="99"/>
      <c r="M16" s="107"/>
      <c r="N16" s="100"/>
      <c r="Q16"/>
      <c r="R16">
        <v>9</v>
      </c>
    </row>
    <row r="17" spans="1:18" ht="21" customHeight="1">
      <c r="A17" s="10">
        <v>14</v>
      </c>
      <c r="B17" s="50"/>
      <c r="C17" s="14"/>
      <c r="D17" s="50"/>
      <c r="E17" s="14"/>
      <c r="F17" s="50"/>
      <c r="G17" s="63">
        <f t="shared" si="1"/>
        <v>0</v>
      </c>
      <c r="H17" s="76">
        <f t="shared" si="2"/>
        <v>0</v>
      </c>
      <c r="I17" s="7">
        <f t="shared" si="0"/>
        <v>0</v>
      </c>
      <c r="J17" s="3"/>
      <c r="K17" s="71">
        <f t="shared" si="3"/>
        <v>0</v>
      </c>
      <c r="L17" s="99"/>
      <c r="M17" s="107"/>
      <c r="N17" s="100"/>
      <c r="Q17"/>
      <c r="R17">
        <v>10</v>
      </c>
    </row>
    <row r="18" spans="1:18" ht="21" customHeight="1">
      <c r="A18" s="10">
        <v>15</v>
      </c>
      <c r="B18" s="50"/>
      <c r="C18" s="14"/>
      <c r="D18" s="50"/>
      <c r="E18" s="14"/>
      <c r="F18" s="50"/>
      <c r="G18" s="63">
        <f t="shared" si="1"/>
        <v>0</v>
      </c>
      <c r="H18" s="76">
        <f t="shared" si="2"/>
        <v>0</v>
      </c>
      <c r="I18" s="7">
        <f t="shared" si="0"/>
        <v>0</v>
      </c>
      <c r="J18" s="3"/>
      <c r="K18" s="71">
        <f t="shared" si="3"/>
        <v>0</v>
      </c>
      <c r="L18" s="108"/>
      <c r="M18" s="109"/>
      <c r="N18" s="110"/>
      <c r="Q18"/>
      <c r="R18">
        <v>11</v>
      </c>
    </row>
    <row r="19" spans="17:18" ht="17.25">
      <c r="Q19"/>
      <c r="R19">
        <v>14</v>
      </c>
    </row>
    <row r="20" spans="1:18" ht="17.25">
      <c r="A20" s="2">
        <f>IF(I4&gt;0,G4,999)</f>
        <v>999</v>
      </c>
      <c r="B20" s="2">
        <f>IF(I4&gt;0,"  钢板δ＝"&amp;F4&amp;"mm的"&amp;K4&amp;"㎡×"&amp;H4&amp;"kg／㎡＝"&amp;I4&amp;"kg","")</f>
      </c>
      <c r="C20" s="2">
        <f>IF(A20&lt;999,A20&amp;B20,"")</f>
      </c>
      <c r="Q20"/>
      <c r="R20">
        <v>16</v>
      </c>
    </row>
    <row r="21" spans="1:18" ht="17.25">
      <c r="A21" s="2">
        <f aca="true" t="shared" si="4" ref="A21:A34">IF(I5&gt;0,G5,999)</f>
        <v>999</v>
      </c>
      <c r="B21" s="2">
        <f aca="true" t="shared" si="5" ref="B21:B34">IF(I5&gt;0,"  钢板δ＝"&amp;F5&amp;"mm的"&amp;K5&amp;"㎡×"&amp;H5&amp;"kg／㎡＝"&amp;I5&amp;"kg","")</f>
      </c>
      <c r="C21" s="2">
        <f aca="true" t="shared" si="6" ref="C21:C34">IF(A21&lt;999,A21&amp;B21,"")</f>
      </c>
      <c r="Q21"/>
      <c r="R21">
        <v>18</v>
      </c>
    </row>
    <row r="22" spans="1:18" ht="17.25">
      <c r="A22" s="2">
        <f t="shared" si="4"/>
        <v>999</v>
      </c>
      <c r="B22" s="2">
        <f t="shared" si="5"/>
      </c>
      <c r="C22" s="2">
        <f t="shared" si="6"/>
      </c>
      <c r="Q22"/>
      <c r="R22">
        <v>20</v>
      </c>
    </row>
    <row r="23" spans="1:18" ht="17.25">
      <c r="A23" s="2">
        <f t="shared" si="4"/>
        <v>999</v>
      </c>
      <c r="B23" s="2">
        <f t="shared" si="5"/>
      </c>
      <c r="C23" s="2">
        <f t="shared" si="6"/>
      </c>
      <c r="Q23"/>
      <c r="R23">
        <v>22</v>
      </c>
    </row>
    <row r="24" spans="1:18" ht="17.25">
      <c r="A24" s="2">
        <f t="shared" si="4"/>
        <v>999</v>
      </c>
      <c r="B24" s="2">
        <f t="shared" si="5"/>
      </c>
      <c r="C24" s="2">
        <f t="shared" si="6"/>
      </c>
      <c r="Q24"/>
      <c r="R24">
        <v>24</v>
      </c>
    </row>
    <row r="25" spans="1:18" ht="17.25">
      <c r="A25" s="2">
        <f t="shared" si="4"/>
        <v>999</v>
      </c>
      <c r="B25" s="2">
        <f t="shared" si="5"/>
      </c>
      <c r="C25" s="2">
        <f t="shared" si="6"/>
      </c>
      <c r="Q25"/>
      <c r="R25">
        <v>25</v>
      </c>
    </row>
    <row r="26" spans="1:18" ht="17.25">
      <c r="A26" s="2">
        <f t="shared" si="4"/>
        <v>999</v>
      </c>
      <c r="B26" s="2">
        <f t="shared" si="5"/>
      </c>
      <c r="C26" s="2">
        <f t="shared" si="6"/>
      </c>
      <c r="Q26"/>
      <c r="R26" s="2">
        <v>28</v>
      </c>
    </row>
    <row r="27" spans="1:18" ht="17.25">
      <c r="A27" s="2">
        <f t="shared" si="4"/>
        <v>999</v>
      </c>
      <c r="B27" s="2">
        <f t="shared" si="5"/>
      </c>
      <c r="C27" s="2">
        <f t="shared" si="6"/>
      </c>
      <c r="Q27"/>
      <c r="R27" s="2">
        <v>30</v>
      </c>
    </row>
    <row r="28" spans="1:18" ht="17.25">
      <c r="A28" s="2">
        <f t="shared" si="4"/>
        <v>999</v>
      </c>
      <c r="B28" s="2">
        <f t="shared" si="5"/>
      </c>
      <c r="C28" s="2">
        <f t="shared" si="6"/>
      </c>
      <c r="Q28"/>
      <c r="R28" s="2">
        <v>32</v>
      </c>
    </row>
    <row r="29" spans="1:18" ht="17.25">
      <c r="A29" s="2">
        <f t="shared" si="4"/>
        <v>999</v>
      </c>
      <c r="B29" s="2">
        <f t="shared" si="5"/>
      </c>
      <c r="C29" s="2">
        <f t="shared" si="6"/>
      </c>
      <c r="Q29"/>
      <c r="R29" s="2">
        <v>36</v>
      </c>
    </row>
    <row r="30" spans="1:18" ht="17.25">
      <c r="A30" s="2">
        <f t="shared" si="4"/>
        <v>999</v>
      </c>
      <c r="B30" s="2">
        <f t="shared" si="5"/>
      </c>
      <c r="C30" s="2">
        <f t="shared" si="6"/>
      </c>
      <c r="R30" s="2">
        <v>40</v>
      </c>
    </row>
    <row r="31" spans="1:18" ht="17.25">
      <c r="A31" s="2">
        <f t="shared" si="4"/>
        <v>999</v>
      </c>
      <c r="B31" s="2">
        <f t="shared" si="5"/>
      </c>
      <c r="C31" s="2">
        <f t="shared" si="6"/>
      </c>
      <c r="R31" s="2">
        <v>45</v>
      </c>
    </row>
    <row r="32" spans="1:18" ht="17.25">
      <c r="A32" s="2">
        <f t="shared" si="4"/>
        <v>999</v>
      </c>
      <c r="B32" s="2">
        <f t="shared" si="5"/>
      </c>
      <c r="C32" s="2">
        <f t="shared" si="6"/>
      </c>
      <c r="R32" s="2">
        <v>50</v>
      </c>
    </row>
    <row r="33" spans="1:18" ht="17.25">
      <c r="A33" s="2">
        <f t="shared" si="4"/>
        <v>999</v>
      </c>
      <c r="B33" s="2">
        <f t="shared" si="5"/>
      </c>
      <c r="C33" s="2">
        <f t="shared" si="6"/>
      </c>
      <c r="R33" s="2">
        <v>55</v>
      </c>
    </row>
    <row r="34" spans="1:18" ht="17.25">
      <c r="A34" s="2">
        <f t="shared" si="4"/>
        <v>999</v>
      </c>
      <c r="B34" s="2">
        <f t="shared" si="5"/>
      </c>
      <c r="C34" s="2">
        <f t="shared" si="6"/>
      </c>
      <c r="R34" s="2">
        <v>60</v>
      </c>
    </row>
    <row r="35" ht="17.25">
      <c r="B35" s="2">
        <f>IF(J6&gt;0,IF(COUNTIF(I4:I18,"&gt;0")&gt;1,B20&amp;B21&amp;B22&amp;B23&amp;B24&amp;B25&amp;B26&amp;B27&amp;B28&amp;B29&amp;B30&amp;B31&amp;B32&amp;B33&amp;B34&amp;"  钢板总重量合计"&amp;J6&amp;"kg",B20&amp;B21&amp;B22&amp;B23&amp;B24&amp;B25&amp;B26&amp;B27&amp;B28&amp;B29&amp;B30&amp;B31&amp;B32&amp;B33&amp;B34),"")</f>
      </c>
    </row>
    <row r="36" ht="17.25">
      <c r="B36" s="40">
        <f>IF(J4&gt;0,'钢管'!B36&amp;'钢板'!B35&amp;'角钢'!B35&amp;'不等边角钢'!B35&amp;'槽钢'!B35&amp;'工字钢'!B35&amp;'H型钢'!B35&amp;'扁钢'!B35&amp;'圆钢'!B35&amp;'花纹板'!B35&amp;"  钢结构总重量总计"&amp;'钢管'!H4/1000&amp;"吨","")</f>
      </c>
    </row>
    <row r="37" ht="17.25">
      <c r="B37" s="78" t="s">
        <v>336</v>
      </c>
    </row>
  </sheetData>
  <sheetProtection sheet="1" objects="1" scenarios="1" selectLockedCells="1"/>
  <mergeCells count="1">
    <mergeCell ref="L4:N18"/>
  </mergeCells>
  <dataValidations count="2">
    <dataValidation allowBlank="1" showInputMessage="1" showErrorMessage="1" imeMode="off" sqref="G5:G18 G4"/>
    <dataValidation type="decimal" operator="greaterThan" allowBlank="1" showInputMessage="1" showErrorMessage="1" imeMode="off" sqref="B4:F1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ignoredErrors>
    <ignoredError sqref="H4 H5:H9 H10:H1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33"/>
  </sheetPr>
  <dimension ref="A1:M86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625" style="40" customWidth="1"/>
    <col min="2" max="2" width="15.75390625" style="40" customWidth="1"/>
    <col min="3" max="3" width="13.75390625" style="40" customWidth="1"/>
    <col min="4" max="4" width="11.625" style="40" customWidth="1"/>
    <col min="5" max="5" width="23.75390625" style="40" customWidth="1"/>
    <col min="6" max="6" width="18.00390625" style="40" customWidth="1"/>
    <col min="7" max="7" width="8.375" style="59" customWidth="1"/>
    <col min="8" max="8" width="42.125" style="40" customWidth="1"/>
    <col min="9" max="9" width="8.75390625" style="40" customWidth="1"/>
    <col min="10" max="16384" width="9.00390625" style="40" customWidth="1"/>
  </cols>
  <sheetData>
    <row r="1" spans="6:7" s="33" customFormat="1" ht="78" customHeight="1">
      <c r="F1" s="94">
        <f>'顺序号提示'!K1</f>
        <v>0</v>
      </c>
      <c r="G1" s="52" t="s">
        <v>0</v>
      </c>
    </row>
    <row r="2" spans="1:7" s="33" customFormat="1" ht="15.75" customHeight="1">
      <c r="A2" s="53" t="s">
        <v>93</v>
      </c>
      <c r="B2" s="54"/>
      <c r="C2" s="36"/>
      <c r="D2" s="36"/>
      <c r="E2" s="36"/>
      <c r="F2" s="36"/>
      <c r="G2" s="55"/>
    </row>
    <row r="3" spans="1:13" ht="21.75">
      <c r="A3" s="37" t="s">
        <v>25</v>
      </c>
      <c r="B3" s="38" t="s">
        <v>262</v>
      </c>
      <c r="C3" s="37" t="s">
        <v>81</v>
      </c>
      <c r="D3" s="37" t="s">
        <v>349</v>
      </c>
      <c r="E3" s="38" t="s">
        <v>29</v>
      </c>
      <c r="F3" s="38" t="s">
        <v>30</v>
      </c>
      <c r="G3" s="56" t="s">
        <v>82</v>
      </c>
      <c r="H3" s="39"/>
      <c r="I3" s="19" t="s">
        <v>103</v>
      </c>
      <c r="J3" s="41">
        <v>0.89</v>
      </c>
      <c r="L3" s="41"/>
      <c r="M3" s="41"/>
    </row>
    <row r="4" spans="1:13" ht="21.75">
      <c r="A4" s="38">
        <v>1</v>
      </c>
      <c r="B4" s="14"/>
      <c r="C4" s="14"/>
      <c r="D4" s="44">
        <f>IF(E4=0,0,IF(D4&lt;&gt;0,D4,F$1))</f>
        <v>0</v>
      </c>
      <c r="E4" s="45">
        <f aca="true" t="shared" si="0" ref="E4:E18">C4*G4</f>
        <v>0</v>
      </c>
      <c r="F4" s="57">
        <f>'钢管'!H6+'钢板'!J6+'圆钢'!F6+'扁钢'!G6+'花纹板'!I6+'H型钢'!G6+'工字钢'!F6+'槽钢'!F6+'角钢'!F6+'不等边角钢'!F6</f>
        <v>0</v>
      </c>
      <c r="G4" s="56">
        <f>VLOOKUP($B4,$I$3:$J$88,2,0)</f>
        <v>0</v>
      </c>
      <c r="H4" s="111" t="str">
        <f>IF(F6&gt;0,B35,"自动生成工程量计算式")</f>
        <v>自动生成工程量计算式</v>
      </c>
      <c r="I4" s="19" t="s">
        <v>104</v>
      </c>
      <c r="J4" s="41">
        <v>1.15</v>
      </c>
      <c r="L4" s="41"/>
      <c r="M4" s="41"/>
    </row>
    <row r="5" spans="1:13" ht="21.75">
      <c r="A5" s="38">
        <v>2</v>
      </c>
      <c r="B5" s="14"/>
      <c r="C5" s="14"/>
      <c r="D5" s="44">
        <f aca="true" t="shared" si="1" ref="D5:D18">IF(E5=0,0,IF(D5&lt;&gt;0,D5,F$1))</f>
        <v>0</v>
      </c>
      <c r="E5" s="45">
        <f t="shared" si="0"/>
        <v>0</v>
      </c>
      <c r="F5" s="43" t="s">
        <v>31</v>
      </c>
      <c r="G5" s="56">
        <f aca="true" t="shared" si="2" ref="G5:G18">VLOOKUP($B5,$I$3:$J$88,2,0)</f>
        <v>0</v>
      </c>
      <c r="H5" s="112"/>
      <c r="I5" s="19" t="s">
        <v>105</v>
      </c>
      <c r="J5" s="41">
        <v>1.12</v>
      </c>
      <c r="L5" s="41"/>
      <c r="M5" s="41"/>
    </row>
    <row r="6" spans="1:13" ht="21.75">
      <c r="A6" s="38">
        <v>3</v>
      </c>
      <c r="B6" s="14"/>
      <c r="C6" s="14"/>
      <c r="D6" s="44">
        <f t="shared" si="1"/>
        <v>0</v>
      </c>
      <c r="E6" s="45">
        <f t="shared" si="0"/>
        <v>0</v>
      </c>
      <c r="F6" s="58">
        <f>SUM(E4:E18)</f>
        <v>0</v>
      </c>
      <c r="G6" s="56">
        <f t="shared" si="2"/>
        <v>0</v>
      </c>
      <c r="H6" s="112"/>
      <c r="I6" s="19" t="s">
        <v>106</v>
      </c>
      <c r="J6" s="41">
        <v>1.46</v>
      </c>
      <c r="L6" s="41"/>
      <c r="M6" s="41"/>
    </row>
    <row r="7" spans="1:13" ht="22.5">
      <c r="A7" s="38">
        <v>4</v>
      </c>
      <c r="B7" s="14"/>
      <c r="C7" s="14"/>
      <c r="D7" s="44">
        <f t="shared" si="1"/>
        <v>0</v>
      </c>
      <c r="E7" s="45">
        <f t="shared" si="0"/>
        <v>0</v>
      </c>
      <c r="F7" s="75">
        <v>0</v>
      </c>
      <c r="G7" s="56">
        <f t="shared" si="2"/>
        <v>0</v>
      </c>
      <c r="H7" s="112"/>
      <c r="I7" s="19" t="s">
        <v>107</v>
      </c>
      <c r="J7" s="41">
        <v>1.37</v>
      </c>
      <c r="L7" s="41"/>
      <c r="M7" s="41"/>
    </row>
    <row r="8" spans="1:13" ht="22.5">
      <c r="A8" s="38">
        <v>5</v>
      </c>
      <c r="B8" s="14"/>
      <c r="C8" s="14"/>
      <c r="D8" s="44">
        <f t="shared" si="1"/>
        <v>0</v>
      </c>
      <c r="E8" s="45">
        <f t="shared" si="0"/>
        <v>0</v>
      </c>
      <c r="F8" s="43"/>
      <c r="G8" s="56">
        <f t="shared" si="2"/>
        <v>0</v>
      </c>
      <c r="H8" s="112"/>
      <c r="I8" s="19" t="s">
        <v>108</v>
      </c>
      <c r="J8" s="41">
        <v>1.79</v>
      </c>
      <c r="L8" s="41"/>
      <c r="M8" s="41"/>
    </row>
    <row r="9" spans="1:13" ht="22.5">
      <c r="A9" s="49">
        <v>6</v>
      </c>
      <c r="B9" s="14"/>
      <c r="C9" s="14"/>
      <c r="D9" s="44">
        <f t="shared" si="1"/>
        <v>0</v>
      </c>
      <c r="E9" s="45">
        <f t="shared" si="0"/>
        <v>0</v>
      </c>
      <c r="F9" s="43"/>
      <c r="G9" s="56">
        <f t="shared" si="2"/>
        <v>0</v>
      </c>
      <c r="H9" s="112"/>
      <c r="I9" s="19" t="s">
        <v>109</v>
      </c>
      <c r="J9" s="41">
        <v>1.66</v>
      </c>
      <c r="L9" s="41"/>
      <c r="M9" s="41"/>
    </row>
    <row r="10" spans="1:13" ht="22.5">
      <c r="A10" s="38">
        <v>7</v>
      </c>
      <c r="B10" s="14"/>
      <c r="C10" s="14"/>
      <c r="D10" s="44">
        <f t="shared" si="1"/>
        <v>0</v>
      </c>
      <c r="E10" s="45">
        <f t="shared" si="0"/>
        <v>0</v>
      </c>
      <c r="F10" s="43"/>
      <c r="G10" s="56">
        <f t="shared" si="2"/>
        <v>0</v>
      </c>
      <c r="H10" s="112"/>
      <c r="I10" s="19" t="s">
        <v>110</v>
      </c>
      <c r="J10" s="41">
        <v>2.16</v>
      </c>
      <c r="L10" s="41"/>
      <c r="M10" s="41"/>
    </row>
    <row r="11" spans="1:13" ht="22.5">
      <c r="A11" s="38">
        <v>8</v>
      </c>
      <c r="B11" s="14"/>
      <c r="C11" s="14"/>
      <c r="D11" s="44">
        <f t="shared" si="1"/>
        <v>0</v>
      </c>
      <c r="E11" s="45">
        <f t="shared" si="0"/>
        <v>0</v>
      </c>
      <c r="F11" s="43"/>
      <c r="G11" s="56">
        <f t="shared" si="2"/>
        <v>0</v>
      </c>
      <c r="H11" s="112"/>
      <c r="I11" s="19" t="s">
        <v>111</v>
      </c>
      <c r="J11" s="41">
        <v>2.65</v>
      </c>
      <c r="L11" s="41"/>
      <c r="M11" s="41"/>
    </row>
    <row r="12" spans="1:13" ht="21" customHeight="1">
      <c r="A12" s="38">
        <v>9</v>
      </c>
      <c r="B12" s="14"/>
      <c r="C12" s="14"/>
      <c r="D12" s="44">
        <f t="shared" si="1"/>
        <v>0</v>
      </c>
      <c r="E12" s="45">
        <f t="shared" si="0"/>
        <v>0</v>
      </c>
      <c r="F12" s="43"/>
      <c r="G12" s="56">
        <f t="shared" si="2"/>
        <v>0</v>
      </c>
      <c r="H12" s="112"/>
      <c r="I12" s="19" t="s">
        <v>112</v>
      </c>
      <c r="J12" s="41">
        <v>1.85</v>
      </c>
      <c r="L12" s="41"/>
      <c r="M12" s="41"/>
    </row>
    <row r="13" spans="1:13" ht="21" customHeight="1">
      <c r="A13" s="38">
        <v>10</v>
      </c>
      <c r="B13" s="14"/>
      <c r="C13" s="14"/>
      <c r="D13" s="44">
        <f t="shared" si="1"/>
        <v>0</v>
      </c>
      <c r="E13" s="45">
        <f t="shared" si="0"/>
        <v>0</v>
      </c>
      <c r="F13" s="43"/>
      <c r="G13" s="56">
        <f t="shared" si="2"/>
        <v>0</v>
      </c>
      <c r="H13" s="112"/>
      <c r="I13" s="19" t="s">
        <v>113</v>
      </c>
      <c r="J13" s="41">
        <v>2.42</v>
      </c>
      <c r="L13" s="41"/>
      <c r="M13" s="41"/>
    </row>
    <row r="14" spans="1:13" ht="21" customHeight="1">
      <c r="A14" s="38">
        <v>11</v>
      </c>
      <c r="B14" s="14"/>
      <c r="C14" s="14"/>
      <c r="D14" s="44">
        <f t="shared" si="1"/>
        <v>0</v>
      </c>
      <c r="E14" s="45">
        <f t="shared" si="0"/>
        <v>0</v>
      </c>
      <c r="F14" s="43"/>
      <c r="G14" s="56">
        <f t="shared" si="2"/>
        <v>0</v>
      </c>
      <c r="H14" s="113"/>
      <c r="I14" s="19" t="s">
        <v>114</v>
      </c>
      <c r="J14" s="41">
        <v>2.98</v>
      </c>
      <c r="L14" s="41"/>
      <c r="M14" s="41"/>
    </row>
    <row r="15" spans="1:13" ht="21" customHeight="1">
      <c r="A15" s="38">
        <v>12</v>
      </c>
      <c r="B15" s="14"/>
      <c r="C15" s="14"/>
      <c r="D15" s="44">
        <f t="shared" si="1"/>
        <v>0</v>
      </c>
      <c r="E15" s="45">
        <f t="shared" si="0"/>
        <v>0</v>
      </c>
      <c r="F15" s="43"/>
      <c r="G15" s="56">
        <f t="shared" si="2"/>
        <v>0</v>
      </c>
      <c r="H15" s="39"/>
      <c r="I15" s="19" t="s">
        <v>115</v>
      </c>
      <c r="J15" s="41">
        <v>2.09</v>
      </c>
      <c r="L15" s="41"/>
      <c r="M15" s="41"/>
    </row>
    <row r="16" spans="1:13" ht="21" customHeight="1">
      <c r="A16" s="38">
        <v>13</v>
      </c>
      <c r="B16" s="14"/>
      <c r="C16" s="14"/>
      <c r="D16" s="44">
        <f t="shared" si="1"/>
        <v>0</v>
      </c>
      <c r="E16" s="45">
        <f t="shared" si="0"/>
        <v>0</v>
      </c>
      <c r="F16" s="43"/>
      <c r="G16" s="56">
        <f t="shared" si="2"/>
        <v>0</v>
      </c>
      <c r="H16" s="39"/>
      <c r="I16" s="19" t="s">
        <v>116</v>
      </c>
      <c r="J16" s="41">
        <v>2.74</v>
      </c>
      <c r="L16" s="41"/>
      <c r="M16" s="41"/>
    </row>
    <row r="17" spans="1:13" ht="21" customHeight="1">
      <c r="A17" s="38">
        <v>14</v>
      </c>
      <c r="B17" s="14"/>
      <c r="C17" s="14"/>
      <c r="D17" s="44">
        <f t="shared" si="1"/>
        <v>0</v>
      </c>
      <c r="E17" s="45">
        <f t="shared" si="0"/>
        <v>0</v>
      </c>
      <c r="F17" s="43"/>
      <c r="G17" s="56">
        <f t="shared" si="2"/>
        <v>0</v>
      </c>
      <c r="H17" s="39"/>
      <c r="I17" s="19" t="s">
        <v>117</v>
      </c>
      <c r="J17" s="41">
        <v>3.37</v>
      </c>
      <c r="L17" s="41"/>
      <c r="M17" s="41"/>
    </row>
    <row r="18" spans="1:13" ht="21" customHeight="1">
      <c r="A18" s="38">
        <v>15</v>
      </c>
      <c r="B18" s="14"/>
      <c r="C18" s="14"/>
      <c r="D18" s="44">
        <f t="shared" si="1"/>
        <v>0</v>
      </c>
      <c r="E18" s="45">
        <f t="shared" si="0"/>
        <v>0</v>
      </c>
      <c r="F18" s="43"/>
      <c r="G18" s="56">
        <f t="shared" si="2"/>
        <v>0</v>
      </c>
      <c r="H18" s="39"/>
      <c r="I18" s="19" t="s">
        <v>118</v>
      </c>
      <c r="J18" s="41">
        <v>3.99</v>
      </c>
      <c r="L18" s="41"/>
      <c r="M18" s="41"/>
    </row>
    <row r="19" spans="9:13" ht="17.25">
      <c r="I19" s="19" t="s">
        <v>119</v>
      </c>
      <c r="J19" s="41">
        <v>2.33</v>
      </c>
      <c r="L19" s="41"/>
      <c r="M19" s="41"/>
    </row>
    <row r="20" spans="1:13" ht="17.25">
      <c r="A20" s="40">
        <f>IF(E4&gt;0,D4,999)</f>
        <v>999</v>
      </c>
      <c r="B20" s="2">
        <f>IF(E4&gt;0,"  角钢∠"&amp;B4&amp;"mm的"&amp;C4&amp;"米×"&amp;G4&amp;"kg／米＝"&amp;E4&amp;"kg","")</f>
      </c>
      <c r="C20" s="40">
        <f>IF(A20&lt;999,A20&amp;B20,"")</f>
      </c>
      <c r="I20" s="19" t="s">
        <v>120</v>
      </c>
      <c r="J20" s="41">
        <v>3.06</v>
      </c>
      <c r="L20" s="41"/>
      <c r="M20" s="41"/>
    </row>
    <row r="21" spans="1:13" ht="17.25">
      <c r="A21" s="40">
        <f aca="true" t="shared" si="3" ref="A21:A34">IF(E5&gt;0,D5,999)</f>
        <v>999</v>
      </c>
      <c r="B21" s="2">
        <f aca="true" t="shared" si="4" ref="B21:B34">IF(E5&gt;0,"  角钢∠"&amp;B5&amp;"mm的"&amp;C5&amp;"米×"&amp;G5&amp;"kg／米＝"&amp;E5&amp;"kg","")</f>
      </c>
      <c r="C21" s="40">
        <f aca="true" t="shared" si="5" ref="C21:C34">IF(A21&lt;999,A21&amp;B21,"")</f>
      </c>
      <c r="I21" s="19" t="s">
        <v>121</v>
      </c>
      <c r="J21" s="41">
        <v>3.77</v>
      </c>
      <c r="L21" s="41"/>
      <c r="M21" s="41"/>
    </row>
    <row r="22" spans="1:13" ht="17.25">
      <c r="A22" s="40">
        <f t="shared" si="3"/>
        <v>999</v>
      </c>
      <c r="B22" s="2">
        <f t="shared" si="4"/>
      </c>
      <c r="C22" s="40">
        <f t="shared" si="5"/>
      </c>
      <c r="I22" s="19" t="s">
        <v>122</v>
      </c>
      <c r="J22" s="41">
        <v>4.46</v>
      </c>
      <c r="L22" s="41"/>
      <c r="M22" s="41"/>
    </row>
    <row r="23" spans="1:13" ht="17.25">
      <c r="A23" s="40">
        <f t="shared" si="3"/>
        <v>999</v>
      </c>
      <c r="B23" s="2">
        <f t="shared" si="4"/>
      </c>
      <c r="C23" s="40">
        <f t="shared" si="5"/>
      </c>
      <c r="I23" s="19" t="s">
        <v>123</v>
      </c>
      <c r="J23" s="41">
        <v>2.62</v>
      </c>
      <c r="L23" s="41"/>
      <c r="M23" s="41"/>
    </row>
    <row r="24" spans="1:13" ht="17.25">
      <c r="A24" s="40">
        <f t="shared" si="3"/>
        <v>999</v>
      </c>
      <c r="B24" s="2">
        <f t="shared" si="4"/>
      </c>
      <c r="C24" s="40">
        <f t="shared" si="5"/>
      </c>
      <c r="I24" s="19" t="s">
        <v>124</v>
      </c>
      <c r="J24" s="41">
        <v>3.45</v>
      </c>
      <c r="L24" s="41"/>
      <c r="M24" s="41"/>
    </row>
    <row r="25" spans="1:13" ht="17.25">
      <c r="A25" s="40">
        <f t="shared" si="3"/>
        <v>999</v>
      </c>
      <c r="B25" s="2">
        <f t="shared" si="4"/>
      </c>
      <c r="C25" s="40">
        <f t="shared" si="5"/>
      </c>
      <c r="I25" s="19" t="s">
        <v>125</v>
      </c>
      <c r="J25" s="41">
        <v>4.25</v>
      </c>
      <c r="L25" s="41"/>
      <c r="M25" s="41"/>
    </row>
    <row r="26" spans="1:13" ht="17.25">
      <c r="A26" s="40">
        <f t="shared" si="3"/>
        <v>999</v>
      </c>
      <c r="B26" s="2">
        <f t="shared" si="4"/>
      </c>
      <c r="C26" s="40">
        <f t="shared" si="5"/>
      </c>
      <c r="I26" s="19" t="s">
        <v>126</v>
      </c>
      <c r="J26" s="41">
        <v>6.57</v>
      </c>
      <c r="L26" s="41"/>
      <c r="M26" s="41"/>
    </row>
    <row r="27" spans="1:12" ht="17.25">
      <c r="A27" s="40">
        <f t="shared" si="3"/>
        <v>999</v>
      </c>
      <c r="B27" s="2">
        <f t="shared" si="4"/>
      </c>
      <c r="C27" s="40">
        <f t="shared" si="5"/>
      </c>
      <c r="I27" s="19" t="s">
        <v>127</v>
      </c>
      <c r="J27" s="40">
        <v>3.91</v>
      </c>
      <c r="L27" s="41"/>
    </row>
    <row r="28" spans="1:12" ht="17.25">
      <c r="A28" s="40">
        <f t="shared" si="3"/>
        <v>999</v>
      </c>
      <c r="B28" s="2">
        <f t="shared" si="4"/>
      </c>
      <c r="C28" s="40">
        <f t="shared" si="5"/>
      </c>
      <c r="I28" s="19" t="s">
        <v>128</v>
      </c>
      <c r="J28" s="40">
        <v>4.82</v>
      </c>
      <c r="L28" s="41"/>
    </row>
    <row r="29" spans="1:12" ht="17.25">
      <c r="A29" s="40">
        <f t="shared" si="3"/>
        <v>999</v>
      </c>
      <c r="B29" s="2">
        <f t="shared" si="4"/>
      </c>
      <c r="C29" s="40">
        <f t="shared" si="5"/>
      </c>
      <c r="I29" s="19" t="s">
        <v>129</v>
      </c>
      <c r="J29" s="40">
        <v>5.72</v>
      </c>
      <c r="L29" s="41"/>
    </row>
    <row r="30" spans="1:12" ht="17.25">
      <c r="A30" s="40">
        <f t="shared" si="3"/>
        <v>999</v>
      </c>
      <c r="B30" s="2">
        <f t="shared" si="4"/>
      </c>
      <c r="C30" s="40">
        <f t="shared" si="5"/>
      </c>
      <c r="I30" s="19" t="s">
        <v>130</v>
      </c>
      <c r="J30" s="40">
        <v>7.47</v>
      </c>
      <c r="L30" s="41"/>
    </row>
    <row r="31" spans="1:10" ht="17.25">
      <c r="A31" s="40">
        <f t="shared" si="3"/>
        <v>999</v>
      </c>
      <c r="B31" s="2">
        <f t="shared" si="4"/>
      </c>
      <c r="C31" s="40">
        <f t="shared" si="5"/>
      </c>
      <c r="I31" s="19" t="s">
        <v>131</v>
      </c>
      <c r="J31" s="40">
        <v>9.15</v>
      </c>
    </row>
    <row r="32" spans="1:10" ht="17.25">
      <c r="A32" s="40">
        <f t="shared" si="3"/>
        <v>999</v>
      </c>
      <c r="B32" s="2">
        <f t="shared" si="4"/>
      </c>
      <c r="C32" s="40">
        <f t="shared" si="5"/>
      </c>
      <c r="I32" s="19" t="s">
        <v>132</v>
      </c>
      <c r="J32" s="40">
        <v>4.37</v>
      </c>
    </row>
    <row r="33" spans="1:10" ht="17.25">
      <c r="A33" s="40">
        <f t="shared" si="3"/>
        <v>999</v>
      </c>
      <c r="B33" s="2">
        <f t="shared" si="4"/>
      </c>
      <c r="C33" s="40">
        <f t="shared" si="5"/>
      </c>
      <c r="I33" s="19" t="s">
        <v>133</v>
      </c>
      <c r="J33" s="40">
        <v>5.4</v>
      </c>
    </row>
    <row r="34" spans="1:10" ht="17.25">
      <c r="A34" s="40">
        <f t="shared" si="3"/>
        <v>999</v>
      </c>
      <c r="B34" s="2">
        <f t="shared" si="4"/>
      </c>
      <c r="C34" s="40">
        <f t="shared" si="5"/>
      </c>
      <c r="I34" s="19" t="s">
        <v>134</v>
      </c>
      <c r="J34" s="40">
        <v>6.41</v>
      </c>
    </row>
    <row r="35" spans="2:10" ht="17.25">
      <c r="B35" s="2">
        <f>IF(F6&gt;0,IF(COUNTIF(E4:E18,"&gt;0")&gt;1,B20&amp;B21&amp;B22&amp;B23&amp;B24&amp;B25&amp;B26&amp;B27&amp;B28&amp;B29&amp;B30&amp;B31&amp;B32&amp;B33&amp;B34&amp;"  角钢总重量合计"&amp;F6&amp;"kg",B20&amp;B21&amp;B22&amp;B23&amp;B24&amp;B25&amp;B26&amp;B27&amp;B28&amp;B29&amp;B30&amp;B31&amp;B32&amp;B33&amp;B34),"")</f>
      </c>
      <c r="I35" s="19" t="s">
        <v>135</v>
      </c>
      <c r="J35" s="40">
        <v>7.4</v>
      </c>
    </row>
    <row r="36" spans="2:10" ht="17.25">
      <c r="B36" s="40">
        <f>IF(F4&gt;0,'钢管'!B36&amp;'钢板'!B35&amp;'角钢'!B35&amp;'不等边角钢'!B35&amp;'槽钢'!B35&amp;'工字钢'!B35&amp;'H型钢'!B35&amp;'扁钢'!B35&amp;'圆钢'!B35&amp;'花纹板'!B35&amp;"  钢结构总重量总计"&amp;'钢管'!H4/1000&amp;"吨","")</f>
      </c>
      <c r="I36" s="24" t="s">
        <v>136</v>
      </c>
      <c r="J36" s="40">
        <v>8.37</v>
      </c>
    </row>
    <row r="37" spans="2:10" ht="17.25">
      <c r="B37" s="78" t="s">
        <v>332</v>
      </c>
      <c r="I37" s="54" t="s">
        <v>137</v>
      </c>
      <c r="J37" s="40">
        <v>5.82</v>
      </c>
    </row>
    <row r="38" spans="9:10" ht="17.25">
      <c r="I38" s="40" t="s">
        <v>138</v>
      </c>
      <c r="J38" s="40">
        <v>6.91</v>
      </c>
    </row>
    <row r="39" spans="9:10" ht="17.25">
      <c r="I39" s="40" t="s">
        <v>139</v>
      </c>
      <c r="J39" s="40">
        <v>7.98</v>
      </c>
    </row>
    <row r="40" spans="9:10" ht="17.25">
      <c r="I40" s="40" t="s">
        <v>140</v>
      </c>
      <c r="J40" s="40">
        <v>9.03</v>
      </c>
    </row>
    <row r="41" spans="9:10" ht="17.25">
      <c r="I41" s="40" t="s">
        <v>141</v>
      </c>
      <c r="J41" s="40">
        <v>11.09</v>
      </c>
    </row>
    <row r="42" spans="9:10" ht="17.25">
      <c r="I42" s="40" t="s">
        <v>142</v>
      </c>
      <c r="J42" s="40">
        <v>6.21</v>
      </c>
    </row>
    <row r="43" spans="9:10" ht="17.25">
      <c r="I43" s="40" t="s">
        <v>143</v>
      </c>
      <c r="J43" s="40">
        <v>7.38</v>
      </c>
    </row>
    <row r="44" spans="9:10" ht="17.25">
      <c r="I44" s="40" t="s">
        <v>144</v>
      </c>
      <c r="J44" s="40">
        <v>8.53</v>
      </c>
    </row>
    <row r="45" spans="9:10" ht="17.25">
      <c r="I45" s="40" t="s">
        <v>145</v>
      </c>
      <c r="J45" s="40">
        <v>9.66</v>
      </c>
    </row>
    <row r="46" spans="9:10" ht="17.25">
      <c r="I46" s="40" t="s">
        <v>146</v>
      </c>
      <c r="J46" s="40">
        <v>11.87</v>
      </c>
    </row>
    <row r="47" spans="9:10" ht="17.25">
      <c r="I47" s="40" t="s">
        <v>147</v>
      </c>
      <c r="J47" s="40">
        <v>8.35</v>
      </c>
    </row>
    <row r="48" spans="9:10" ht="17.25">
      <c r="I48" s="40" t="s">
        <v>148</v>
      </c>
      <c r="J48" s="40">
        <v>9.66</v>
      </c>
    </row>
    <row r="49" spans="9:10" ht="17.25">
      <c r="I49" s="40" t="s">
        <v>149</v>
      </c>
      <c r="J49" s="40">
        <v>10.95</v>
      </c>
    </row>
    <row r="50" spans="9:10" ht="17.25">
      <c r="I50" s="40" t="s">
        <v>150</v>
      </c>
      <c r="J50" s="40">
        <v>13.84</v>
      </c>
    </row>
    <row r="51" spans="9:10" ht="17.25">
      <c r="I51" s="40" t="s">
        <v>151</v>
      </c>
      <c r="J51" s="40">
        <v>15.94</v>
      </c>
    </row>
    <row r="52" spans="9:10" ht="17.25">
      <c r="I52" s="40" t="s">
        <v>152</v>
      </c>
      <c r="J52" s="40">
        <v>9.37</v>
      </c>
    </row>
    <row r="53" spans="9:10" ht="17.25">
      <c r="I53" s="40" t="s">
        <v>153</v>
      </c>
      <c r="J53" s="40">
        <v>10.83</v>
      </c>
    </row>
    <row r="54" spans="9:10" ht="17.25">
      <c r="I54" s="40" t="s">
        <v>154</v>
      </c>
      <c r="J54" s="40">
        <v>12.28</v>
      </c>
    </row>
    <row r="55" spans="9:10" ht="17.25">
      <c r="I55" s="40" t="s">
        <v>155</v>
      </c>
      <c r="J55" s="40">
        <v>15.12</v>
      </c>
    </row>
    <row r="56" spans="9:10" ht="17.25">
      <c r="I56" s="40" t="s">
        <v>156</v>
      </c>
      <c r="J56" s="40">
        <v>17.9</v>
      </c>
    </row>
    <row r="57" spans="9:10" ht="17.25">
      <c r="I57" s="40" t="s">
        <v>157</v>
      </c>
      <c r="J57" s="40">
        <v>20.61</v>
      </c>
    </row>
    <row r="58" spans="9:10" ht="17.25">
      <c r="I58" s="40" t="s">
        <v>158</v>
      </c>
      <c r="J58" s="40">
        <v>23.26</v>
      </c>
    </row>
    <row r="59" spans="9:10" ht="17.25">
      <c r="I59" s="40" t="s">
        <v>159</v>
      </c>
      <c r="J59" s="40">
        <v>11.93</v>
      </c>
    </row>
    <row r="60" spans="9:10" ht="17.25">
      <c r="I60" s="40" t="s">
        <v>160</v>
      </c>
      <c r="J60" s="40">
        <v>13.53</v>
      </c>
    </row>
    <row r="61" spans="9:10" ht="17.25">
      <c r="I61" s="40" t="s">
        <v>161</v>
      </c>
      <c r="J61" s="40">
        <v>16.69</v>
      </c>
    </row>
    <row r="62" spans="9:10" ht="17.25">
      <c r="I62" s="40" t="s">
        <v>162</v>
      </c>
      <c r="J62" s="40">
        <v>19.78</v>
      </c>
    </row>
    <row r="63" spans="9:10" ht="17.25">
      <c r="I63" s="40" t="s">
        <v>163</v>
      </c>
      <c r="J63" s="40">
        <v>22.81</v>
      </c>
    </row>
    <row r="64" spans="9:10" ht="17.25">
      <c r="I64" s="40" t="s">
        <v>164</v>
      </c>
      <c r="J64" s="40">
        <v>15.5</v>
      </c>
    </row>
    <row r="65" spans="9:10" ht="17.25">
      <c r="I65" s="40" t="s">
        <v>165</v>
      </c>
      <c r="J65" s="40">
        <v>19.13</v>
      </c>
    </row>
    <row r="66" spans="9:10" ht="17.25">
      <c r="I66" s="40" t="s">
        <v>166</v>
      </c>
      <c r="J66" s="40">
        <v>22.7</v>
      </c>
    </row>
    <row r="67" spans="9:10" ht="17.25">
      <c r="I67" s="40" t="s">
        <v>167</v>
      </c>
      <c r="J67" s="40">
        <v>26.19</v>
      </c>
    </row>
    <row r="68" spans="9:10" ht="17.25">
      <c r="I68" s="40" t="s">
        <v>168</v>
      </c>
      <c r="J68" s="40">
        <v>21.49</v>
      </c>
    </row>
    <row r="69" spans="9:10" ht="17.25">
      <c r="I69" s="40" t="s">
        <v>169</v>
      </c>
      <c r="J69" s="40">
        <v>25.52</v>
      </c>
    </row>
    <row r="70" spans="9:10" ht="17.25">
      <c r="I70" s="40" t="s">
        <v>170</v>
      </c>
      <c r="J70" s="40">
        <v>29.49</v>
      </c>
    </row>
    <row r="71" spans="9:10" ht="17.25">
      <c r="I71" s="40" t="s">
        <v>171</v>
      </c>
      <c r="J71" s="40">
        <v>33.39</v>
      </c>
    </row>
    <row r="72" spans="9:10" ht="17.25">
      <c r="I72" s="40" t="s">
        <v>172</v>
      </c>
      <c r="J72" s="40">
        <v>24.73</v>
      </c>
    </row>
    <row r="73" spans="9:10" ht="17.25">
      <c r="I73" s="40" t="s">
        <v>173</v>
      </c>
      <c r="J73" s="40">
        <v>29.39</v>
      </c>
    </row>
    <row r="74" spans="9:10" ht="17.25">
      <c r="I74" s="40" t="s">
        <v>174</v>
      </c>
      <c r="J74" s="40">
        <v>33.99</v>
      </c>
    </row>
    <row r="75" spans="9:10" ht="17.25">
      <c r="I75" s="40" t="s">
        <v>175</v>
      </c>
      <c r="J75" s="40">
        <v>38.52</v>
      </c>
    </row>
    <row r="76" spans="9:10" ht="17.25">
      <c r="I76" s="40" t="s">
        <v>176</v>
      </c>
      <c r="J76" s="40">
        <v>33.16</v>
      </c>
    </row>
    <row r="77" spans="9:10" ht="17.25">
      <c r="I77" s="40" t="s">
        <v>177</v>
      </c>
      <c r="J77" s="40">
        <v>38.38</v>
      </c>
    </row>
    <row r="78" spans="9:10" ht="17.25">
      <c r="I78" s="40" t="s">
        <v>178</v>
      </c>
      <c r="J78" s="40">
        <v>43.54</v>
      </c>
    </row>
    <row r="79" spans="9:10" ht="17.25">
      <c r="I79" s="40" t="s">
        <v>179</v>
      </c>
      <c r="J79" s="40">
        <v>48.63</v>
      </c>
    </row>
    <row r="80" spans="9:10" ht="17.25">
      <c r="I80" s="40" t="s">
        <v>180</v>
      </c>
      <c r="J80" s="40">
        <v>42.89</v>
      </c>
    </row>
    <row r="81" spans="9:10" ht="17.25">
      <c r="I81" s="40" t="s">
        <v>181</v>
      </c>
      <c r="J81" s="40">
        <v>48.68</v>
      </c>
    </row>
    <row r="82" spans="9:10" ht="17.25">
      <c r="I82" s="40" t="s">
        <v>182</v>
      </c>
      <c r="J82" s="40">
        <v>54.4</v>
      </c>
    </row>
    <row r="83" spans="9:10" ht="17.25">
      <c r="I83" s="40" t="s">
        <v>183</v>
      </c>
      <c r="J83" s="40">
        <v>60.06</v>
      </c>
    </row>
    <row r="84" spans="9:10" ht="17.25">
      <c r="I84" s="40" t="s">
        <v>184</v>
      </c>
      <c r="J84" s="40">
        <v>71.17</v>
      </c>
    </row>
    <row r="85" spans="9:10" ht="17.25">
      <c r="I85" s="40">
        <v>0</v>
      </c>
      <c r="J85" s="40">
        <v>0</v>
      </c>
    </row>
    <row r="86" spans="9:10" ht="17.25">
      <c r="I86" s="40">
        <v>0</v>
      </c>
      <c r="J86" s="40">
        <v>0</v>
      </c>
    </row>
  </sheetData>
  <sheetProtection sheet="1" objects="1" scenarios="1" selectLockedCells="1"/>
  <mergeCells count="1">
    <mergeCell ref="H4:H14"/>
  </mergeCells>
  <dataValidations count="3">
    <dataValidation type="list" allowBlank="1" showInputMessage="1" showErrorMessage="1" sqref="B4:B18">
      <formula1>$I$3:$I$86</formula1>
    </dataValidation>
    <dataValidation type="decimal" operator="greaterThanOrEqual" allowBlank="1" showInputMessage="1" showErrorMessage="1" imeMode="off" sqref="D4:D18">
      <formula1>-888</formula1>
    </dataValidation>
    <dataValidation type="decimal" operator="greaterThan" allowBlank="1" showInputMessage="1" showErrorMessage="1" imeMode="off" sqref="C4:C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33"/>
  </sheetPr>
  <dimension ref="A1:M6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6.625" style="2" customWidth="1"/>
    <col min="2" max="2" width="16.75390625" style="2" customWidth="1"/>
    <col min="3" max="3" width="12.75390625" style="2" customWidth="1"/>
    <col min="4" max="4" width="10.00390625" style="2" customWidth="1"/>
    <col min="5" max="5" width="20.75390625" style="2" customWidth="1"/>
    <col min="6" max="6" width="16.875" style="2" customWidth="1"/>
    <col min="7" max="7" width="6.75390625" style="30" customWidth="1"/>
    <col min="8" max="8" width="37.25390625" style="2" customWidth="1"/>
    <col min="9" max="9" width="9.125" style="2" customWidth="1"/>
    <col min="10" max="16384" width="9.00390625" style="2" customWidth="1"/>
  </cols>
  <sheetData>
    <row r="1" spans="6:7" s="1" customFormat="1" ht="78" customHeight="1">
      <c r="F1" s="18">
        <f>'顺序号提示'!K1</f>
        <v>0</v>
      </c>
      <c r="G1" s="31" t="s">
        <v>100</v>
      </c>
    </row>
    <row r="2" spans="1:7" s="1" customFormat="1" ht="15.75" customHeight="1">
      <c r="A2" s="17" t="s">
        <v>101</v>
      </c>
      <c r="B2" s="25"/>
      <c r="C2" s="16"/>
      <c r="D2" s="16"/>
      <c r="E2" s="16"/>
      <c r="F2" s="16"/>
      <c r="G2" s="28"/>
    </row>
    <row r="3" spans="1:13" ht="21.75">
      <c r="A3" s="9" t="s">
        <v>94</v>
      </c>
      <c r="B3" s="10" t="s">
        <v>261</v>
      </c>
      <c r="C3" s="9" t="s">
        <v>95</v>
      </c>
      <c r="D3" s="9" t="s">
        <v>349</v>
      </c>
      <c r="E3" s="10" t="s">
        <v>96</v>
      </c>
      <c r="F3" s="10" t="s">
        <v>97</v>
      </c>
      <c r="G3" s="29" t="s">
        <v>98</v>
      </c>
      <c r="H3" s="4"/>
      <c r="I3" s="19" t="s">
        <v>196</v>
      </c>
      <c r="J3">
        <v>0.91</v>
      </c>
      <c r="L3"/>
      <c r="M3"/>
    </row>
    <row r="4" spans="1:13" ht="21.75">
      <c r="A4" s="10">
        <v>1</v>
      </c>
      <c r="B4" s="14"/>
      <c r="C4" s="14"/>
      <c r="D4" s="44">
        <f>IF(E4=0,0,IF(D4&lt;&gt;0,D4,F$1))</f>
        <v>0</v>
      </c>
      <c r="E4" s="7">
        <f aca="true" t="shared" si="0" ref="E4:E18">C4*G4</f>
        <v>0</v>
      </c>
      <c r="F4" s="6">
        <f>'钢管'!H6+'钢板'!J6+'圆钢'!F6+'扁钢'!G6+'花纹板'!I6+'H型钢'!G6+'工字钢'!F6+'槽钢'!F6+'角钢'!F6+'不等边角钢'!F6</f>
        <v>0</v>
      </c>
      <c r="G4" s="29">
        <f aca="true" t="shared" si="1" ref="G4:G18">VLOOKUP($B4,$I$3:$J$68,2,0)</f>
        <v>0</v>
      </c>
      <c r="H4" s="114" t="str">
        <f>IF(F6&gt;0,B35,"自动生成工程量计算式")</f>
        <v>自动生成工程量计算式</v>
      </c>
      <c r="I4" s="19" t="s">
        <v>197</v>
      </c>
      <c r="J4">
        <v>1.18</v>
      </c>
      <c r="L4"/>
      <c r="M4"/>
    </row>
    <row r="5" spans="1:13" ht="21.75">
      <c r="A5" s="10">
        <v>2</v>
      </c>
      <c r="B5" s="14"/>
      <c r="C5" s="14"/>
      <c r="D5" s="44">
        <f aca="true" t="shared" si="2" ref="D5:D18">IF(E5=0,0,IF(D5&lt;&gt;0,D5,F$1))</f>
        <v>0</v>
      </c>
      <c r="E5" s="7">
        <f t="shared" si="0"/>
        <v>0</v>
      </c>
      <c r="F5" s="3" t="s">
        <v>99</v>
      </c>
      <c r="G5" s="29">
        <f t="shared" si="1"/>
        <v>0</v>
      </c>
      <c r="H5" s="115"/>
      <c r="I5" s="19" t="s">
        <v>198</v>
      </c>
      <c r="J5">
        <v>1.17</v>
      </c>
      <c r="L5"/>
      <c r="M5"/>
    </row>
    <row r="6" spans="1:13" ht="21.75">
      <c r="A6" s="10">
        <v>3</v>
      </c>
      <c r="B6" s="14"/>
      <c r="C6" s="14"/>
      <c r="D6" s="44">
        <f t="shared" si="2"/>
        <v>0</v>
      </c>
      <c r="E6" s="7">
        <f t="shared" si="0"/>
        <v>0</v>
      </c>
      <c r="F6" s="8">
        <f>SUM(E4:E18)</f>
        <v>0</v>
      </c>
      <c r="G6" s="29">
        <f t="shared" si="1"/>
        <v>0</v>
      </c>
      <c r="H6" s="115"/>
      <c r="I6" s="19" t="s">
        <v>199</v>
      </c>
      <c r="J6">
        <v>1.52</v>
      </c>
      <c r="L6"/>
      <c r="M6"/>
    </row>
    <row r="7" spans="1:13" ht="22.5">
      <c r="A7" s="10">
        <v>4</v>
      </c>
      <c r="B7" s="14"/>
      <c r="C7" s="14"/>
      <c r="D7" s="44">
        <f t="shared" si="2"/>
        <v>0</v>
      </c>
      <c r="E7" s="7">
        <f t="shared" si="0"/>
        <v>0</v>
      </c>
      <c r="F7" s="75">
        <v>7.107</v>
      </c>
      <c r="G7" s="29">
        <f t="shared" si="1"/>
        <v>0</v>
      </c>
      <c r="H7" s="115"/>
      <c r="I7" s="19" t="s">
        <v>200</v>
      </c>
      <c r="J7">
        <v>1.48</v>
      </c>
      <c r="L7"/>
      <c r="M7"/>
    </row>
    <row r="8" spans="1:13" ht="22.5">
      <c r="A8" s="10">
        <v>5</v>
      </c>
      <c r="B8" s="14"/>
      <c r="C8" s="14"/>
      <c r="D8" s="44">
        <f t="shared" si="2"/>
        <v>0</v>
      </c>
      <c r="E8" s="7">
        <f t="shared" si="0"/>
        <v>0</v>
      </c>
      <c r="F8" s="3"/>
      <c r="G8" s="29">
        <f t="shared" si="1"/>
        <v>0</v>
      </c>
      <c r="H8" s="115"/>
      <c r="I8" s="19" t="s">
        <v>201</v>
      </c>
      <c r="J8">
        <v>1.94</v>
      </c>
      <c r="L8"/>
      <c r="M8"/>
    </row>
    <row r="9" spans="1:13" ht="22.5">
      <c r="A9" s="10">
        <v>6</v>
      </c>
      <c r="B9" s="14"/>
      <c r="C9" s="14"/>
      <c r="D9" s="44">
        <f t="shared" si="2"/>
        <v>0</v>
      </c>
      <c r="E9" s="7">
        <f t="shared" si="0"/>
        <v>0</v>
      </c>
      <c r="F9" s="3"/>
      <c r="G9" s="29">
        <f t="shared" si="1"/>
        <v>0</v>
      </c>
      <c r="H9" s="115"/>
      <c r="I9" s="19" t="s">
        <v>202</v>
      </c>
      <c r="J9">
        <v>1.69</v>
      </c>
      <c r="L9"/>
      <c r="M9"/>
    </row>
    <row r="10" spans="1:13" ht="22.5">
      <c r="A10" s="10">
        <v>7</v>
      </c>
      <c r="B10" s="14"/>
      <c r="C10" s="14"/>
      <c r="D10" s="44">
        <f t="shared" si="2"/>
        <v>0</v>
      </c>
      <c r="E10" s="7">
        <f t="shared" si="0"/>
        <v>0</v>
      </c>
      <c r="F10" s="3"/>
      <c r="G10" s="29">
        <f t="shared" si="1"/>
        <v>0</v>
      </c>
      <c r="H10" s="115"/>
      <c r="I10" s="19" t="s">
        <v>203</v>
      </c>
      <c r="J10">
        <v>2.2</v>
      </c>
      <c r="L10"/>
      <c r="M10"/>
    </row>
    <row r="11" spans="1:13" ht="22.5">
      <c r="A11" s="10">
        <v>8</v>
      </c>
      <c r="B11" s="14"/>
      <c r="C11" s="14"/>
      <c r="D11" s="44">
        <f t="shared" si="2"/>
        <v>0</v>
      </c>
      <c r="E11" s="7">
        <f t="shared" si="0"/>
        <v>0</v>
      </c>
      <c r="F11" s="3"/>
      <c r="G11" s="29">
        <f t="shared" si="1"/>
        <v>0</v>
      </c>
      <c r="H11" s="115"/>
      <c r="I11" s="19" t="s">
        <v>204</v>
      </c>
      <c r="J11">
        <v>1.91</v>
      </c>
      <c r="L11"/>
      <c r="M11"/>
    </row>
    <row r="12" spans="1:13" ht="21" customHeight="1">
      <c r="A12" s="10">
        <v>9</v>
      </c>
      <c r="B12" s="14"/>
      <c r="C12" s="14"/>
      <c r="D12" s="44">
        <f t="shared" si="2"/>
        <v>0</v>
      </c>
      <c r="E12" s="7">
        <f t="shared" si="0"/>
        <v>0</v>
      </c>
      <c r="F12" s="3"/>
      <c r="G12" s="29">
        <f t="shared" si="1"/>
        <v>0</v>
      </c>
      <c r="H12" s="115"/>
      <c r="I12" s="19" t="s">
        <v>205</v>
      </c>
      <c r="J12">
        <v>2.49</v>
      </c>
      <c r="L12"/>
      <c r="M12"/>
    </row>
    <row r="13" spans="1:13" ht="21" customHeight="1">
      <c r="A13" s="10">
        <v>10</v>
      </c>
      <c r="B13" s="14"/>
      <c r="C13" s="14"/>
      <c r="D13" s="44">
        <f t="shared" si="2"/>
        <v>0</v>
      </c>
      <c r="E13" s="7">
        <f t="shared" si="0"/>
        <v>0</v>
      </c>
      <c r="F13" s="3"/>
      <c r="G13" s="29">
        <f t="shared" si="1"/>
        <v>0</v>
      </c>
      <c r="H13" s="115"/>
      <c r="I13" s="19" t="s">
        <v>206</v>
      </c>
      <c r="J13">
        <v>2.15</v>
      </c>
      <c r="L13"/>
      <c r="M13"/>
    </row>
    <row r="14" spans="1:13" ht="21" customHeight="1">
      <c r="A14" s="10">
        <v>11</v>
      </c>
      <c r="B14" s="14"/>
      <c r="C14" s="14"/>
      <c r="D14" s="44">
        <f t="shared" si="2"/>
        <v>0</v>
      </c>
      <c r="E14" s="7">
        <f t="shared" si="0"/>
        <v>0</v>
      </c>
      <c r="F14" s="3"/>
      <c r="G14" s="29">
        <f t="shared" si="1"/>
        <v>0</v>
      </c>
      <c r="H14" s="116"/>
      <c r="I14" s="19" t="s">
        <v>207</v>
      </c>
      <c r="J14">
        <v>2.82</v>
      </c>
      <c r="L14"/>
      <c r="M14"/>
    </row>
    <row r="15" spans="1:13" ht="21" customHeight="1">
      <c r="A15" s="10">
        <v>12</v>
      </c>
      <c r="B15" s="14"/>
      <c r="C15" s="14"/>
      <c r="D15" s="44">
        <f t="shared" si="2"/>
        <v>0</v>
      </c>
      <c r="E15" s="7">
        <f t="shared" si="0"/>
        <v>0</v>
      </c>
      <c r="F15" s="3"/>
      <c r="G15" s="29">
        <f t="shared" si="1"/>
        <v>0</v>
      </c>
      <c r="H15" s="4"/>
      <c r="I15" s="19" t="s">
        <v>208</v>
      </c>
      <c r="J15">
        <v>3.47</v>
      </c>
      <c r="L15"/>
      <c r="M15"/>
    </row>
    <row r="16" spans="1:13" ht="21" customHeight="1">
      <c r="A16" s="10">
        <v>13</v>
      </c>
      <c r="B16" s="14"/>
      <c r="C16" s="14"/>
      <c r="D16" s="44">
        <f t="shared" si="2"/>
        <v>0</v>
      </c>
      <c r="E16" s="7">
        <f t="shared" si="0"/>
        <v>0</v>
      </c>
      <c r="F16" s="3"/>
      <c r="G16" s="29">
        <f t="shared" si="1"/>
        <v>0</v>
      </c>
      <c r="H16" s="4"/>
      <c r="I16" s="19" t="s">
        <v>209</v>
      </c>
      <c r="J16">
        <v>3.19</v>
      </c>
      <c r="L16"/>
      <c r="M16"/>
    </row>
    <row r="17" spans="1:13" ht="21" customHeight="1">
      <c r="A17" s="10">
        <v>14</v>
      </c>
      <c r="B17" s="14"/>
      <c r="C17" s="14"/>
      <c r="D17" s="44">
        <f t="shared" si="2"/>
        <v>0</v>
      </c>
      <c r="E17" s="7">
        <f t="shared" si="0"/>
        <v>0</v>
      </c>
      <c r="F17" s="3"/>
      <c r="G17" s="29">
        <f t="shared" si="1"/>
        <v>0</v>
      </c>
      <c r="H17" s="4"/>
      <c r="I17" s="19" t="s">
        <v>210</v>
      </c>
      <c r="J17">
        <v>3.92</v>
      </c>
      <c r="L17"/>
      <c r="M17"/>
    </row>
    <row r="18" spans="1:13" ht="21" customHeight="1">
      <c r="A18" s="10">
        <v>15</v>
      </c>
      <c r="B18" s="14"/>
      <c r="C18" s="14"/>
      <c r="D18" s="44">
        <f t="shared" si="2"/>
        <v>0</v>
      </c>
      <c r="E18" s="7">
        <f t="shared" si="0"/>
        <v>0</v>
      </c>
      <c r="F18" s="3"/>
      <c r="G18" s="29">
        <f t="shared" si="1"/>
        <v>0</v>
      </c>
      <c r="H18" s="4"/>
      <c r="I18" s="19" t="s">
        <v>211</v>
      </c>
      <c r="J18">
        <v>4.64</v>
      </c>
      <c r="L18"/>
      <c r="M18"/>
    </row>
    <row r="19" spans="9:13" ht="17.25">
      <c r="I19" s="19" t="s">
        <v>212</v>
      </c>
      <c r="J19">
        <v>5.34</v>
      </c>
      <c r="L19"/>
      <c r="M19"/>
    </row>
    <row r="20" spans="1:13" ht="17.25">
      <c r="A20" s="2">
        <f>IF(E4&gt;0,D4,999)</f>
        <v>999</v>
      </c>
      <c r="B20" s="2">
        <f>IF(E4&gt;0,"  不等边角钢∠"&amp;B4&amp;"mm的"&amp;C4&amp;"米×"&amp;G4&amp;"kg／米＝"&amp;E4&amp;"kg","")</f>
      </c>
      <c r="C20" s="2">
        <f>IF(A20&lt;999,A20&amp;B20,0)</f>
        <v>0</v>
      </c>
      <c r="I20" s="19" t="s">
        <v>213</v>
      </c>
      <c r="J20">
        <v>3.57</v>
      </c>
      <c r="L20"/>
      <c r="M20"/>
    </row>
    <row r="21" spans="1:13" ht="17.25">
      <c r="A21" s="2">
        <f aca="true" t="shared" si="3" ref="A21:A34">IF(E5&gt;0,D5,999)</f>
        <v>999</v>
      </c>
      <c r="B21" s="2">
        <f aca="true" t="shared" si="4" ref="B21:B34">IF(E5&gt;0,"  不等边角钢∠"&amp;B5&amp;"的"&amp;C5&amp;"米×"&amp;G5&amp;"kg／米＝"&amp;E5&amp;"kg","")</f>
      </c>
      <c r="C21" s="2">
        <f aca="true" t="shared" si="5" ref="C21:C34">IF(A21&lt;999,A21&amp;B21,0)</f>
        <v>0</v>
      </c>
      <c r="I21" s="19" t="s">
        <v>214</v>
      </c>
      <c r="J21">
        <v>4.4</v>
      </c>
      <c r="L21"/>
      <c r="M21"/>
    </row>
    <row r="22" spans="1:13" ht="17.25">
      <c r="A22" s="2">
        <f t="shared" si="3"/>
        <v>999</v>
      </c>
      <c r="B22" s="2">
        <f t="shared" si="4"/>
      </c>
      <c r="C22" s="2">
        <f t="shared" si="5"/>
        <v>0</v>
      </c>
      <c r="I22" s="19" t="s">
        <v>215</v>
      </c>
      <c r="J22">
        <v>5.22</v>
      </c>
      <c r="L22"/>
      <c r="M22"/>
    </row>
    <row r="23" spans="1:13" ht="17.25">
      <c r="A23" s="2">
        <f t="shared" si="3"/>
        <v>999</v>
      </c>
      <c r="B23" s="2">
        <f t="shared" si="4"/>
      </c>
      <c r="C23" s="2">
        <f t="shared" si="5"/>
        <v>0</v>
      </c>
      <c r="I23" s="19" t="s">
        <v>216</v>
      </c>
      <c r="J23">
        <v>6.01</v>
      </c>
      <c r="L23"/>
      <c r="M23"/>
    </row>
    <row r="24" spans="1:13" ht="17.25">
      <c r="A24" s="2">
        <f t="shared" si="3"/>
        <v>999</v>
      </c>
      <c r="B24" s="2">
        <f t="shared" si="4"/>
      </c>
      <c r="C24" s="2">
        <f t="shared" si="5"/>
        <v>0</v>
      </c>
      <c r="I24" s="19" t="s">
        <v>217</v>
      </c>
      <c r="J24">
        <v>4.81</v>
      </c>
      <c r="L24"/>
      <c r="M24"/>
    </row>
    <row r="25" spans="1:13" ht="17.25">
      <c r="A25" s="2">
        <f t="shared" si="3"/>
        <v>999</v>
      </c>
      <c r="B25" s="2">
        <f t="shared" si="4"/>
      </c>
      <c r="C25" s="2">
        <f t="shared" si="5"/>
        <v>0</v>
      </c>
      <c r="I25" s="19" t="s">
        <v>218</v>
      </c>
      <c r="J25">
        <v>5.7</v>
      </c>
      <c r="L25"/>
      <c r="M25"/>
    </row>
    <row r="26" spans="1:13" ht="17.25">
      <c r="A26" s="2">
        <f t="shared" si="3"/>
        <v>999</v>
      </c>
      <c r="B26" s="2">
        <f t="shared" si="4"/>
      </c>
      <c r="C26" s="2">
        <f t="shared" si="5"/>
        <v>0</v>
      </c>
      <c r="I26" s="19" t="s">
        <v>219</v>
      </c>
      <c r="J26">
        <v>7.43</v>
      </c>
      <c r="L26"/>
      <c r="M26"/>
    </row>
    <row r="27" spans="1:12" ht="17.25">
      <c r="A27" s="2">
        <f t="shared" si="3"/>
        <v>999</v>
      </c>
      <c r="B27" s="2">
        <f t="shared" si="4"/>
      </c>
      <c r="C27" s="2">
        <f t="shared" si="5"/>
        <v>0</v>
      </c>
      <c r="I27" s="19" t="s">
        <v>220</v>
      </c>
      <c r="J27" s="2">
        <v>9.1</v>
      </c>
      <c r="L27"/>
    </row>
    <row r="28" spans="1:12" ht="17.25">
      <c r="A28" s="2">
        <f t="shared" si="3"/>
        <v>999</v>
      </c>
      <c r="B28" s="2">
        <f t="shared" si="4"/>
      </c>
      <c r="C28" s="2">
        <f t="shared" si="5"/>
        <v>0</v>
      </c>
      <c r="I28" s="19" t="s">
        <v>221</v>
      </c>
      <c r="J28" s="2">
        <v>5</v>
      </c>
      <c r="L28"/>
    </row>
    <row r="29" spans="1:12" ht="17.25">
      <c r="A29" s="2">
        <f t="shared" si="3"/>
        <v>999</v>
      </c>
      <c r="B29" s="2">
        <f t="shared" si="4"/>
      </c>
      <c r="C29" s="2">
        <f t="shared" si="5"/>
        <v>0</v>
      </c>
      <c r="I29" s="19" t="s">
        <v>222</v>
      </c>
      <c r="J29" s="2">
        <v>5.93</v>
      </c>
      <c r="L29"/>
    </row>
    <row r="30" spans="1:12" ht="17.25">
      <c r="A30" s="2">
        <f t="shared" si="3"/>
        <v>999</v>
      </c>
      <c r="B30" s="2">
        <f t="shared" si="4"/>
      </c>
      <c r="C30" s="2">
        <f t="shared" si="5"/>
        <v>0</v>
      </c>
      <c r="I30" s="19" t="s">
        <v>223</v>
      </c>
      <c r="J30" s="2">
        <v>6.85</v>
      </c>
      <c r="L30"/>
    </row>
    <row r="31" spans="1:12" ht="17.25">
      <c r="A31" s="2">
        <f t="shared" si="3"/>
        <v>999</v>
      </c>
      <c r="B31" s="2">
        <f t="shared" si="4"/>
      </c>
      <c r="C31" s="2">
        <f t="shared" si="5"/>
        <v>0</v>
      </c>
      <c r="I31" s="19" t="s">
        <v>224</v>
      </c>
      <c r="J31" s="2">
        <v>7.75</v>
      </c>
      <c r="L31"/>
    </row>
    <row r="32" spans="1:10" ht="17.25">
      <c r="A32" s="2">
        <f t="shared" si="3"/>
        <v>999</v>
      </c>
      <c r="B32" s="2">
        <f t="shared" si="4"/>
      </c>
      <c r="C32" s="2">
        <f t="shared" si="5"/>
        <v>0</v>
      </c>
      <c r="I32" s="19" t="s">
        <v>225</v>
      </c>
      <c r="J32" s="2">
        <v>5.66</v>
      </c>
    </row>
    <row r="33" spans="1:10" ht="17.25">
      <c r="A33" s="2">
        <f t="shared" si="3"/>
        <v>999</v>
      </c>
      <c r="B33" s="2">
        <f t="shared" si="4"/>
      </c>
      <c r="C33" s="2">
        <f t="shared" si="5"/>
        <v>0</v>
      </c>
      <c r="I33" s="19" t="s">
        <v>226</v>
      </c>
      <c r="J33" s="2">
        <v>6.72</v>
      </c>
    </row>
    <row r="34" spans="1:10" ht="17.25">
      <c r="A34" s="2">
        <f t="shared" si="3"/>
        <v>999</v>
      </c>
      <c r="B34" s="2">
        <f t="shared" si="4"/>
      </c>
      <c r="C34" s="2">
        <f t="shared" si="5"/>
        <v>0</v>
      </c>
      <c r="I34" s="19" t="s">
        <v>227</v>
      </c>
      <c r="J34" s="2">
        <v>7.76</v>
      </c>
    </row>
    <row r="35" spans="2:10" ht="17.25">
      <c r="B35" s="2">
        <f>IF(F6&gt;0,IF(COUNTIF(E4:E18,"&gt;0")&gt;1,B20&amp;B21&amp;B22&amp;B23&amp;B24&amp;B25&amp;B26&amp;B27&amp;B28&amp;B29&amp;B30&amp;B31&amp;B32&amp;B33&amp;B34&amp;"  不等边角钢总重量合计"&amp;F6&amp;"kg",B20&amp;B21&amp;B22&amp;B23&amp;B24&amp;B25&amp;B26&amp;B27&amp;B28&amp;B29&amp;B30&amp;B31&amp;B32&amp;B33&amp;B34),"")</f>
      </c>
      <c r="I35" s="19" t="s">
        <v>228</v>
      </c>
      <c r="J35" s="2">
        <v>8.78</v>
      </c>
    </row>
    <row r="36" spans="2:10" ht="17.25">
      <c r="B36" s="40">
        <f>IF(F4&gt;0,'钢管'!B36&amp;'钢板'!B35&amp;'角钢'!B35&amp;'不等边角钢'!B35&amp;'槽钢'!B35&amp;'工字钢'!B35&amp;'H型钢'!B35&amp;'扁钢'!B35&amp;'圆钢'!B35&amp;'花纹板'!B35&amp;"  钢结构总重量总计"&amp;'钢管'!H4/1000&amp;"吨","")</f>
      </c>
      <c r="I36" s="24" t="s">
        <v>229</v>
      </c>
      <c r="J36" s="2">
        <v>7.55</v>
      </c>
    </row>
    <row r="37" spans="2:10" ht="17.25">
      <c r="B37" s="78" t="s">
        <v>332</v>
      </c>
      <c r="I37" s="25" t="s">
        <v>230</v>
      </c>
      <c r="J37" s="2">
        <v>8.72</v>
      </c>
    </row>
    <row r="38" spans="9:10" ht="17.25">
      <c r="I38" s="2" t="s">
        <v>231</v>
      </c>
      <c r="J38" s="2">
        <v>9.88</v>
      </c>
    </row>
    <row r="39" spans="9:10" ht="17.25">
      <c r="I39" s="2" t="s">
        <v>232</v>
      </c>
      <c r="J39" s="2">
        <v>12.1</v>
      </c>
    </row>
    <row r="40" spans="9:10" ht="17.25">
      <c r="I40" s="2" t="s">
        <v>233</v>
      </c>
      <c r="J40" s="2">
        <v>8.35</v>
      </c>
    </row>
    <row r="41" spans="9:10" ht="17.25">
      <c r="I41" s="2" t="s">
        <v>234</v>
      </c>
      <c r="J41" s="2">
        <v>9.66</v>
      </c>
    </row>
    <row r="42" spans="9:10" ht="17.25">
      <c r="I42" s="2" t="s">
        <v>235</v>
      </c>
      <c r="J42" s="2">
        <v>10.9</v>
      </c>
    </row>
    <row r="43" spans="9:10" ht="17.25">
      <c r="I43" s="2" t="s">
        <v>236</v>
      </c>
      <c r="J43" s="2">
        <v>13.5</v>
      </c>
    </row>
    <row r="44" spans="9:10" ht="17.25">
      <c r="I44" s="2" t="s">
        <v>237</v>
      </c>
      <c r="J44" s="2">
        <v>8.35</v>
      </c>
    </row>
    <row r="45" spans="9:10" ht="17.25">
      <c r="I45" s="2" t="s">
        <v>238</v>
      </c>
      <c r="J45" s="2">
        <v>9.66</v>
      </c>
    </row>
    <row r="46" spans="9:10" ht="17.25">
      <c r="I46" s="2" t="s">
        <v>239</v>
      </c>
      <c r="J46" s="2">
        <v>10.9</v>
      </c>
    </row>
    <row r="47" spans="9:10" ht="17.25">
      <c r="I47" s="2" t="s">
        <v>240</v>
      </c>
      <c r="J47" s="2">
        <v>13.5</v>
      </c>
    </row>
    <row r="48" spans="9:10" ht="17.25">
      <c r="I48" s="2" t="s">
        <v>241</v>
      </c>
      <c r="J48" s="2">
        <v>11.1</v>
      </c>
    </row>
    <row r="49" spans="9:10" ht="17.25">
      <c r="I49" s="2" t="s">
        <v>242</v>
      </c>
      <c r="J49" s="2">
        <v>12.6</v>
      </c>
    </row>
    <row r="50" spans="9:10" ht="17.25">
      <c r="I50" s="2" t="s">
        <v>243</v>
      </c>
      <c r="J50" s="2">
        <v>15.5</v>
      </c>
    </row>
    <row r="51" spans="9:10" ht="17.25">
      <c r="I51" s="2" t="s">
        <v>244</v>
      </c>
      <c r="J51" s="2">
        <v>18.3</v>
      </c>
    </row>
    <row r="52" spans="9:10" ht="17.25">
      <c r="I52" s="2" t="s">
        <v>245</v>
      </c>
      <c r="J52" s="2">
        <v>14.2</v>
      </c>
    </row>
    <row r="53" spans="9:10" ht="17.25">
      <c r="I53" s="2" t="s">
        <v>246</v>
      </c>
      <c r="J53" s="2">
        <v>17.5</v>
      </c>
    </row>
    <row r="54" spans="9:10" ht="17.25">
      <c r="I54" s="2" t="s">
        <v>247</v>
      </c>
      <c r="J54" s="2">
        <v>20.7</v>
      </c>
    </row>
    <row r="55" spans="9:10" ht="17.25">
      <c r="I55" s="2" t="s">
        <v>248</v>
      </c>
      <c r="J55" s="2">
        <v>23.9</v>
      </c>
    </row>
    <row r="56" spans="9:10" ht="17.25">
      <c r="I56" s="2" t="s">
        <v>249</v>
      </c>
      <c r="J56" s="2">
        <v>19.9</v>
      </c>
    </row>
    <row r="57" spans="9:10" ht="17.25">
      <c r="I57" s="2" t="s">
        <v>250</v>
      </c>
      <c r="J57" s="2">
        <v>23.6</v>
      </c>
    </row>
    <row r="58" spans="9:10" ht="17.25">
      <c r="I58" s="2" t="s">
        <v>251</v>
      </c>
      <c r="J58" s="2">
        <v>27.2</v>
      </c>
    </row>
    <row r="59" spans="9:10" ht="17.25">
      <c r="I59" s="2" t="s">
        <v>252</v>
      </c>
      <c r="J59" s="2">
        <v>30.8</v>
      </c>
    </row>
    <row r="60" spans="9:10" ht="17.25">
      <c r="I60" s="2" t="s">
        <v>253</v>
      </c>
      <c r="J60" s="2">
        <v>22.3</v>
      </c>
    </row>
    <row r="61" spans="9:10" ht="17.25">
      <c r="I61" s="2" t="s">
        <v>254</v>
      </c>
      <c r="J61" s="2">
        <v>26.5</v>
      </c>
    </row>
    <row r="62" spans="9:10" ht="17.25">
      <c r="I62" s="2" t="s">
        <v>255</v>
      </c>
      <c r="J62" s="2">
        <v>30.6</v>
      </c>
    </row>
    <row r="63" spans="9:10" ht="17.25">
      <c r="I63" s="2" t="s">
        <v>256</v>
      </c>
      <c r="J63" s="2">
        <v>34.6</v>
      </c>
    </row>
    <row r="64" spans="9:10" ht="17.25">
      <c r="I64" s="2" t="s">
        <v>257</v>
      </c>
      <c r="J64" s="2">
        <v>29.8</v>
      </c>
    </row>
    <row r="65" spans="9:10" ht="17.25">
      <c r="I65" s="2" t="s">
        <v>258</v>
      </c>
      <c r="J65" s="2">
        <v>34.4</v>
      </c>
    </row>
    <row r="66" spans="9:10" ht="17.25">
      <c r="I66" s="2" t="s">
        <v>259</v>
      </c>
      <c r="J66" s="2">
        <v>39</v>
      </c>
    </row>
    <row r="67" spans="9:10" ht="17.25">
      <c r="I67" s="2" t="s">
        <v>260</v>
      </c>
      <c r="J67" s="2">
        <v>43.6</v>
      </c>
    </row>
    <row r="68" spans="9:10" ht="17.25">
      <c r="I68" s="2">
        <v>0</v>
      </c>
      <c r="J68" s="2">
        <v>0</v>
      </c>
    </row>
  </sheetData>
  <sheetProtection sheet="1" objects="1" scenarios="1" selectLockedCells="1"/>
  <mergeCells count="1">
    <mergeCell ref="H4:H14"/>
  </mergeCells>
  <dataValidations count="3">
    <dataValidation type="decimal" operator="greaterThanOrEqual" allowBlank="1" showInputMessage="1" showErrorMessage="1" imeMode="off" sqref="D4:D18">
      <formula1>-456</formula1>
    </dataValidation>
    <dataValidation type="list" allowBlank="1" showInputMessage="1" showErrorMessage="1" sqref="B4:B18">
      <formula1>$I$3:$I$68</formula1>
    </dataValidation>
    <dataValidation type="decimal" operator="greaterThan" allowBlank="1" showInputMessage="1" showErrorMessage="1" imeMode="off" sqref="C4:C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33"/>
  </sheetPr>
  <dimension ref="A1:M3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6.625" style="2" customWidth="1"/>
    <col min="2" max="2" width="14.25390625" style="2" customWidth="1"/>
    <col min="3" max="3" width="11.75390625" style="2" customWidth="1"/>
    <col min="4" max="4" width="10.75390625" style="2" customWidth="1"/>
    <col min="5" max="5" width="23.75390625" style="2" customWidth="1"/>
    <col min="6" max="6" width="16.00390625" style="2" customWidth="1"/>
    <col min="7" max="7" width="6.75390625" style="30" customWidth="1"/>
    <col min="8" max="8" width="42.25390625" style="2" customWidth="1"/>
    <col min="9" max="9" width="7.875" style="2" customWidth="1"/>
    <col min="10" max="16384" width="9.00390625" style="2" customWidth="1"/>
  </cols>
  <sheetData>
    <row r="1" spans="6:7" s="1" customFormat="1" ht="78" customHeight="1">
      <c r="F1" s="18">
        <f>'顺序号提示'!K1</f>
        <v>0</v>
      </c>
      <c r="G1" s="31" t="s">
        <v>83</v>
      </c>
    </row>
    <row r="2" spans="1:7" s="1" customFormat="1" ht="15.75" customHeight="1">
      <c r="A2" s="17" t="s">
        <v>84</v>
      </c>
      <c r="B2" s="25"/>
      <c r="C2" s="16"/>
      <c r="D2" s="16"/>
      <c r="E2" s="16"/>
      <c r="F2" s="16"/>
      <c r="G2" s="28"/>
    </row>
    <row r="3" spans="1:13" ht="21.75">
      <c r="A3" s="9" t="s">
        <v>25</v>
      </c>
      <c r="B3" s="10" t="s">
        <v>262</v>
      </c>
      <c r="C3" s="9" t="s">
        <v>81</v>
      </c>
      <c r="D3" s="9" t="s">
        <v>347</v>
      </c>
      <c r="E3" s="10" t="s">
        <v>29</v>
      </c>
      <c r="F3" s="10" t="s">
        <v>30</v>
      </c>
      <c r="G3" s="29" t="s">
        <v>82</v>
      </c>
      <c r="H3" s="4"/>
      <c r="I3" s="72">
        <v>5</v>
      </c>
      <c r="J3" s="20">
        <v>5.44</v>
      </c>
      <c r="L3"/>
      <c r="M3"/>
    </row>
    <row r="4" spans="1:13" ht="21.75">
      <c r="A4" s="10">
        <v>1</v>
      </c>
      <c r="B4" s="14"/>
      <c r="C4" s="14"/>
      <c r="D4" s="44">
        <f>IF(E4=0,0,IF(D4&lt;&gt;0,D4,F$1))</f>
        <v>0</v>
      </c>
      <c r="E4" s="7">
        <f aca="true" t="shared" si="0" ref="E4:E18">C4*G4</f>
        <v>0</v>
      </c>
      <c r="F4" s="6">
        <f>'钢管'!H6+'钢板'!J6+'圆钢'!F6+'扁钢'!G6+'花纹板'!I6+'H型钢'!G6+'工字钢'!F6+'槽钢'!F6+'角钢'!F6+'不等边角钢'!F6</f>
        <v>0</v>
      </c>
      <c r="G4" s="29">
        <f aca="true" t="shared" si="1" ref="G4:G18">VLOOKUP($B4,$I$3:$J$38,2,0)</f>
        <v>0</v>
      </c>
      <c r="H4" s="111" t="str">
        <f>IF(F6&gt;0,B35,"自动生成工程量计算式")</f>
        <v>自动生成工程量计算式</v>
      </c>
      <c r="I4" s="72">
        <v>6.3</v>
      </c>
      <c r="J4" s="20">
        <v>6.63</v>
      </c>
      <c r="L4"/>
      <c r="M4"/>
    </row>
    <row r="5" spans="1:13" ht="21.75">
      <c r="A5" s="10">
        <v>2</v>
      </c>
      <c r="B5" s="14"/>
      <c r="C5" s="14"/>
      <c r="D5" s="44">
        <f aca="true" t="shared" si="2" ref="D5:D18">IF(E5=0,0,IF(D5&lt;&gt;0,D5,F$1))</f>
        <v>0</v>
      </c>
      <c r="E5" s="7">
        <f t="shared" si="0"/>
        <v>0</v>
      </c>
      <c r="F5" s="3" t="s">
        <v>31</v>
      </c>
      <c r="G5" s="29">
        <f t="shared" si="1"/>
        <v>0</v>
      </c>
      <c r="H5" s="112"/>
      <c r="I5" s="72">
        <v>8</v>
      </c>
      <c r="J5" s="20">
        <v>8.04</v>
      </c>
      <c r="L5"/>
      <c r="M5"/>
    </row>
    <row r="6" spans="1:13" ht="21.75">
      <c r="A6" s="10">
        <v>3</v>
      </c>
      <c r="B6" s="14"/>
      <c r="C6" s="14"/>
      <c r="D6" s="44">
        <f t="shared" si="2"/>
        <v>0</v>
      </c>
      <c r="E6" s="7">
        <f t="shared" si="0"/>
        <v>0</v>
      </c>
      <c r="F6" s="82">
        <f>SUM(E4:E18)</f>
        <v>0</v>
      </c>
      <c r="G6" s="29">
        <f t="shared" si="1"/>
        <v>0</v>
      </c>
      <c r="H6" s="112"/>
      <c r="I6" s="72">
        <v>10</v>
      </c>
      <c r="J6" s="20">
        <v>10</v>
      </c>
      <c r="L6"/>
      <c r="M6"/>
    </row>
    <row r="7" spans="1:13" ht="22.5">
      <c r="A7" s="10">
        <v>4</v>
      </c>
      <c r="B7" s="14"/>
      <c r="C7" s="14"/>
      <c r="D7" s="44">
        <f t="shared" si="2"/>
        <v>0</v>
      </c>
      <c r="E7" s="7">
        <f t="shared" si="0"/>
        <v>0</v>
      </c>
      <c r="F7" s="75">
        <v>0</v>
      </c>
      <c r="G7" s="29">
        <f t="shared" si="1"/>
        <v>0</v>
      </c>
      <c r="H7" s="112"/>
      <c r="I7" s="72">
        <v>12.6</v>
      </c>
      <c r="J7" s="20">
        <v>12.31</v>
      </c>
      <c r="L7"/>
      <c r="M7"/>
    </row>
    <row r="8" spans="1:13" ht="22.5">
      <c r="A8" s="10">
        <v>5</v>
      </c>
      <c r="B8" s="14"/>
      <c r="C8" s="14"/>
      <c r="D8" s="44">
        <f t="shared" si="2"/>
        <v>0</v>
      </c>
      <c r="E8" s="7">
        <f t="shared" si="0"/>
        <v>0</v>
      </c>
      <c r="F8" s="3"/>
      <c r="G8" s="29">
        <f t="shared" si="1"/>
        <v>0</v>
      </c>
      <c r="H8" s="112"/>
      <c r="I8" s="72" t="s">
        <v>85</v>
      </c>
      <c r="J8" s="20">
        <v>14.53</v>
      </c>
      <c r="L8"/>
      <c r="M8"/>
    </row>
    <row r="9" spans="1:13" ht="22.5">
      <c r="A9" s="11">
        <v>6</v>
      </c>
      <c r="B9" s="14"/>
      <c r="C9" s="14"/>
      <c r="D9" s="44">
        <f t="shared" si="2"/>
        <v>0</v>
      </c>
      <c r="E9" s="7">
        <f t="shared" si="0"/>
        <v>0</v>
      </c>
      <c r="F9" s="3"/>
      <c r="G9" s="29">
        <f t="shared" si="1"/>
        <v>0</v>
      </c>
      <c r="H9" s="112"/>
      <c r="I9" s="72" t="s">
        <v>86</v>
      </c>
      <c r="J9" s="20">
        <v>16.73</v>
      </c>
      <c r="L9"/>
      <c r="M9"/>
    </row>
    <row r="10" spans="1:13" ht="22.5">
      <c r="A10" s="10">
        <v>7</v>
      </c>
      <c r="B10" s="14"/>
      <c r="C10" s="14"/>
      <c r="D10" s="44">
        <f t="shared" si="2"/>
        <v>0</v>
      </c>
      <c r="E10" s="7">
        <f t="shared" si="0"/>
        <v>0</v>
      </c>
      <c r="F10" s="3"/>
      <c r="G10" s="29">
        <f t="shared" si="1"/>
        <v>0</v>
      </c>
      <c r="H10" s="112"/>
      <c r="I10" s="72" t="s">
        <v>87</v>
      </c>
      <c r="J10" s="20">
        <v>17.23</v>
      </c>
      <c r="L10"/>
      <c r="M10"/>
    </row>
    <row r="11" spans="1:13" ht="22.5">
      <c r="A11" s="10">
        <v>8</v>
      </c>
      <c r="B11" s="14"/>
      <c r="C11" s="14"/>
      <c r="D11" s="44">
        <f t="shared" si="2"/>
        <v>0</v>
      </c>
      <c r="E11" s="7">
        <f t="shared" si="0"/>
        <v>0</v>
      </c>
      <c r="F11" s="3"/>
      <c r="G11" s="29">
        <f t="shared" si="1"/>
        <v>0</v>
      </c>
      <c r="H11" s="112"/>
      <c r="I11" s="72" t="s">
        <v>88</v>
      </c>
      <c r="J11" s="20">
        <v>19.75</v>
      </c>
      <c r="L11"/>
      <c r="M11"/>
    </row>
    <row r="12" spans="1:13" ht="21" customHeight="1">
      <c r="A12" s="10">
        <v>9</v>
      </c>
      <c r="B12" s="14"/>
      <c r="C12" s="14"/>
      <c r="D12" s="44">
        <f t="shared" si="2"/>
        <v>0</v>
      </c>
      <c r="E12" s="7">
        <f t="shared" si="0"/>
        <v>0</v>
      </c>
      <c r="F12" s="3"/>
      <c r="G12" s="29">
        <f t="shared" si="1"/>
        <v>0</v>
      </c>
      <c r="H12" s="112"/>
      <c r="I12" s="72" t="s">
        <v>89</v>
      </c>
      <c r="J12" s="20">
        <v>20.17</v>
      </c>
      <c r="L12"/>
      <c r="M12"/>
    </row>
    <row r="13" spans="1:13" ht="21" customHeight="1">
      <c r="A13" s="10">
        <v>10</v>
      </c>
      <c r="B13" s="14"/>
      <c r="C13" s="14"/>
      <c r="D13" s="44">
        <f t="shared" si="2"/>
        <v>0</v>
      </c>
      <c r="E13" s="7">
        <f t="shared" si="0"/>
        <v>0</v>
      </c>
      <c r="F13" s="3"/>
      <c r="G13" s="29">
        <f t="shared" si="1"/>
        <v>0</v>
      </c>
      <c r="H13" s="112"/>
      <c r="I13" s="72" t="s">
        <v>90</v>
      </c>
      <c r="J13" s="20">
        <v>22.99</v>
      </c>
      <c r="L13"/>
      <c r="M13"/>
    </row>
    <row r="14" spans="1:13" ht="21" customHeight="1">
      <c r="A14" s="10">
        <v>11</v>
      </c>
      <c r="B14" s="14"/>
      <c r="C14" s="14"/>
      <c r="D14" s="44">
        <f t="shared" si="2"/>
        <v>0</v>
      </c>
      <c r="E14" s="7">
        <f t="shared" si="0"/>
        <v>0</v>
      </c>
      <c r="F14" s="3"/>
      <c r="G14" s="29">
        <f t="shared" si="1"/>
        <v>0</v>
      </c>
      <c r="H14" s="113"/>
      <c r="I14" s="72" t="s">
        <v>50</v>
      </c>
      <c r="J14" s="20">
        <v>22.63</v>
      </c>
      <c r="L14"/>
      <c r="M14"/>
    </row>
    <row r="15" spans="1:13" ht="21" customHeight="1">
      <c r="A15" s="10">
        <v>12</v>
      </c>
      <c r="B15" s="14"/>
      <c r="C15" s="14"/>
      <c r="D15" s="44">
        <f t="shared" si="2"/>
        <v>0</v>
      </c>
      <c r="E15" s="7">
        <f t="shared" si="0"/>
        <v>0</v>
      </c>
      <c r="F15" s="3"/>
      <c r="G15" s="29">
        <f t="shared" si="1"/>
        <v>0</v>
      </c>
      <c r="H15" s="4"/>
      <c r="I15" s="72" t="s">
        <v>51</v>
      </c>
      <c r="J15" s="20">
        <v>25.77</v>
      </c>
      <c r="L15"/>
      <c r="M15"/>
    </row>
    <row r="16" spans="1:13" ht="21" customHeight="1">
      <c r="A16" s="10">
        <v>13</v>
      </c>
      <c r="B16" s="14"/>
      <c r="C16" s="14"/>
      <c r="D16" s="44">
        <f t="shared" si="2"/>
        <v>0</v>
      </c>
      <c r="E16" s="7">
        <f t="shared" si="0"/>
        <v>0</v>
      </c>
      <c r="F16" s="3"/>
      <c r="G16" s="29">
        <f t="shared" si="1"/>
        <v>0</v>
      </c>
      <c r="H16" s="4"/>
      <c r="I16" s="72" t="s">
        <v>52</v>
      </c>
      <c r="J16" s="20">
        <v>24.99</v>
      </c>
      <c r="L16"/>
      <c r="M16"/>
    </row>
    <row r="17" spans="1:13" ht="21" customHeight="1">
      <c r="A17" s="10">
        <v>14</v>
      </c>
      <c r="B17" s="14"/>
      <c r="C17" s="14"/>
      <c r="D17" s="44">
        <f t="shared" si="2"/>
        <v>0</v>
      </c>
      <c r="E17" s="7">
        <f t="shared" si="0"/>
        <v>0</v>
      </c>
      <c r="F17" s="3"/>
      <c r="G17" s="29">
        <f t="shared" si="1"/>
        <v>0</v>
      </c>
      <c r="H17" s="4"/>
      <c r="I17" s="72" t="s">
        <v>53</v>
      </c>
      <c r="J17" s="20">
        <v>28.45</v>
      </c>
      <c r="L17"/>
      <c r="M17"/>
    </row>
    <row r="18" spans="1:13" ht="21" customHeight="1">
      <c r="A18" s="10">
        <v>15</v>
      </c>
      <c r="B18" s="14"/>
      <c r="C18" s="14"/>
      <c r="D18" s="44">
        <f t="shared" si="2"/>
        <v>0</v>
      </c>
      <c r="E18" s="7">
        <f t="shared" si="0"/>
        <v>0</v>
      </c>
      <c r="F18" s="3"/>
      <c r="G18" s="29">
        <f t="shared" si="1"/>
        <v>0</v>
      </c>
      <c r="H18" s="4"/>
      <c r="I18" s="72" t="s">
        <v>54</v>
      </c>
      <c r="J18" s="20">
        <v>27.4</v>
      </c>
      <c r="L18"/>
      <c r="M18"/>
    </row>
    <row r="19" spans="9:13" ht="17.25">
      <c r="I19" s="72" t="s">
        <v>55</v>
      </c>
      <c r="J19" s="20">
        <v>31.33</v>
      </c>
      <c r="L19"/>
      <c r="M19"/>
    </row>
    <row r="20" spans="1:13" ht="17.25">
      <c r="A20" s="2">
        <f>IF(E4&gt;0,D4,999)</f>
        <v>999</v>
      </c>
      <c r="B20" s="2">
        <f>IF(E4&gt;0,"  槽钢［"&amp;B4&amp;"#的"&amp;C4&amp;"米×"&amp;G4&amp;"kg／米＝"&amp;E4&amp;"kg","")</f>
      </c>
      <c r="C20" s="2">
        <f>IF(A20&lt;999,A20&amp;B20,0)</f>
        <v>0</v>
      </c>
      <c r="I20" s="72" t="s">
        <v>91</v>
      </c>
      <c r="J20" s="20">
        <v>35.25</v>
      </c>
      <c r="L20"/>
      <c r="M20"/>
    </row>
    <row r="21" spans="1:13" ht="17.25">
      <c r="A21" s="2">
        <f aca="true" t="shared" si="3" ref="A21:A34">IF(E5&gt;0,D5,999)</f>
        <v>999</v>
      </c>
      <c r="B21" s="2">
        <f aca="true" t="shared" si="4" ref="B21:B34">IF(E5&gt;0,"  槽钢［"&amp;B5&amp;"#的"&amp;C5&amp;"米×"&amp;G5&amp;"kg／米＝"&amp;E5&amp;"kg","")</f>
      </c>
      <c r="C21" s="2">
        <f aca="true" t="shared" si="5" ref="C21:C34">IF(A21&lt;999,A21&amp;B21,0)</f>
        <v>0</v>
      </c>
      <c r="I21" s="72" t="s">
        <v>56</v>
      </c>
      <c r="J21" s="20">
        <v>31.42</v>
      </c>
      <c r="L21"/>
      <c r="M21"/>
    </row>
    <row r="22" spans="1:13" ht="17.25">
      <c r="A22" s="2">
        <f t="shared" si="3"/>
        <v>999</v>
      </c>
      <c r="B22" s="2">
        <f t="shared" si="4"/>
      </c>
      <c r="C22" s="2">
        <f t="shared" si="5"/>
        <v>0</v>
      </c>
      <c r="I22" s="72" t="s">
        <v>57</v>
      </c>
      <c r="J22" s="20">
        <v>35.84</v>
      </c>
      <c r="L22"/>
      <c r="M22"/>
    </row>
    <row r="23" spans="1:13" ht="17.25">
      <c r="A23" s="2">
        <f t="shared" si="3"/>
        <v>999</v>
      </c>
      <c r="B23" s="2">
        <f t="shared" si="4"/>
      </c>
      <c r="C23" s="2">
        <f t="shared" si="5"/>
        <v>0</v>
      </c>
      <c r="I23" s="72" t="s">
        <v>92</v>
      </c>
      <c r="J23" s="20">
        <v>40.21</v>
      </c>
      <c r="L23"/>
      <c r="M23"/>
    </row>
    <row r="24" spans="1:13" ht="17.25">
      <c r="A24" s="2">
        <f t="shared" si="3"/>
        <v>999</v>
      </c>
      <c r="B24" s="2">
        <f t="shared" si="4"/>
      </c>
      <c r="C24" s="2">
        <f t="shared" si="5"/>
        <v>0</v>
      </c>
      <c r="I24" s="72" t="s">
        <v>58</v>
      </c>
      <c r="J24" s="20">
        <v>38.07</v>
      </c>
      <c r="L24"/>
      <c r="M24"/>
    </row>
    <row r="25" spans="1:13" ht="17.25">
      <c r="A25" s="2">
        <f t="shared" si="3"/>
        <v>999</v>
      </c>
      <c r="B25" s="2">
        <f t="shared" si="4"/>
      </c>
      <c r="C25" s="2">
        <f t="shared" si="5"/>
        <v>0</v>
      </c>
      <c r="I25" s="72" t="s">
        <v>59</v>
      </c>
      <c r="J25" s="20">
        <v>43.1</v>
      </c>
      <c r="L25"/>
      <c r="M25"/>
    </row>
    <row r="26" spans="1:13" ht="17.25">
      <c r="A26" s="2">
        <f t="shared" si="3"/>
        <v>999</v>
      </c>
      <c r="B26" s="2">
        <f t="shared" si="4"/>
      </c>
      <c r="C26" s="2">
        <f t="shared" si="5"/>
        <v>0</v>
      </c>
      <c r="I26" s="72" t="s">
        <v>60</v>
      </c>
      <c r="J26" s="20">
        <v>48.12</v>
      </c>
      <c r="L26"/>
      <c r="M26"/>
    </row>
    <row r="27" spans="1:12" ht="17.25">
      <c r="A27" s="2">
        <f t="shared" si="3"/>
        <v>999</v>
      </c>
      <c r="B27" s="2">
        <f t="shared" si="4"/>
      </c>
      <c r="C27" s="2">
        <f t="shared" si="5"/>
        <v>0</v>
      </c>
      <c r="I27" s="72" t="s">
        <v>61</v>
      </c>
      <c r="J27" s="20">
        <v>47.8</v>
      </c>
      <c r="L27"/>
    </row>
    <row r="28" spans="1:12" ht="17.25">
      <c r="A28" s="2">
        <f t="shared" si="3"/>
        <v>999</v>
      </c>
      <c r="B28" s="2">
        <f t="shared" si="4"/>
      </c>
      <c r="C28" s="2">
        <f t="shared" si="5"/>
        <v>0</v>
      </c>
      <c r="I28" s="72" t="s">
        <v>62</v>
      </c>
      <c r="J28" s="20">
        <v>53.45</v>
      </c>
      <c r="L28"/>
    </row>
    <row r="29" spans="1:12" ht="17.25">
      <c r="A29" s="2">
        <f t="shared" si="3"/>
        <v>999</v>
      </c>
      <c r="B29" s="2">
        <f t="shared" si="4"/>
      </c>
      <c r="C29" s="2">
        <f t="shared" si="5"/>
        <v>0</v>
      </c>
      <c r="I29" s="72" t="s">
        <v>63</v>
      </c>
      <c r="J29" s="20">
        <v>59.1</v>
      </c>
      <c r="L29"/>
    </row>
    <row r="30" spans="1:12" ht="17.25">
      <c r="A30" s="2">
        <f t="shared" si="3"/>
        <v>999</v>
      </c>
      <c r="B30" s="2">
        <f t="shared" si="4"/>
      </c>
      <c r="C30" s="2">
        <f t="shared" si="5"/>
        <v>0</v>
      </c>
      <c r="I30" s="72" t="s">
        <v>64</v>
      </c>
      <c r="J30" s="20">
        <v>58.91</v>
      </c>
      <c r="L30"/>
    </row>
    <row r="31" spans="1:10" ht="17.25">
      <c r="A31" s="2">
        <f t="shared" si="3"/>
        <v>999</v>
      </c>
      <c r="B31" s="2">
        <f t="shared" si="4"/>
      </c>
      <c r="C31" s="2">
        <f t="shared" si="5"/>
        <v>0</v>
      </c>
      <c r="I31" s="72" t="s">
        <v>65</v>
      </c>
      <c r="J31" s="20">
        <v>65.19</v>
      </c>
    </row>
    <row r="32" spans="1:10" ht="17.25">
      <c r="A32" s="2">
        <f t="shared" si="3"/>
        <v>999</v>
      </c>
      <c r="B32" s="2">
        <f t="shared" si="4"/>
      </c>
      <c r="C32" s="2">
        <f t="shared" si="5"/>
        <v>0</v>
      </c>
      <c r="I32" s="72" t="s">
        <v>66</v>
      </c>
      <c r="J32" s="20">
        <v>71.47</v>
      </c>
    </row>
    <row r="33" spans="1:10" ht="17.25">
      <c r="A33" s="2">
        <f t="shared" si="3"/>
        <v>999</v>
      </c>
      <c r="B33" s="2">
        <f t="shared" si="4"/>
      </c>
      <c r="C33" s="2">
        <f t="shared" si="5"/>
        <v>0</v>
      </c>
      <c r="I33" s="72">
        <v>12</v>
      </c>
      <c r="J33" s="20">
        <v>12.31</v>
      </c>
    </row>
    <row r="34" spans="1:10" ht="17.25">
      <c r="A34" s="2">
        <f t="shared" si="3"/>
        <v>999</v>
      </c>
      <c r="B34" s="2">
        <f t="shared" si="4"/>
      </c>
      <c r="C34" s="2">
        <f t="shared" si="5"/>
        <v>0</v>
      </c>
      <c r="I34" s="72">
        <v>0</v>
      </c>
      <c r="J34" s="20">
        <v>0</v>
      </c>
    </row>
    <row r="35" spans="2:10" ht="17.25">
      <c r="B35" s="2">
        <f>IF(F6&gt;0,IF(COUNTIF(E4:E18,"&gt;0")&gt;1,B20&amp;B21&amp;B22&amp;B23&amp;B24&amp;B25&amp;B26&amp;B27&amp;B28&amp;B29&amp;B30&amp;B31&amp;B32&amp;B33&amp;B34&amp;"  槽钢总重量合计"&amp;F6&amp;"kg",B20&amp;B21&amp;B22&amp;B23&amp;B24&amp;B25&amp;B26&amp;B27&amp;B28&amp;B29&amp;B30&amp;B31&amp;B32&amp;B33&amp;B34),"")</f>
      </c>
      <c r="I35" s="19"/>
      <c r="J35" s="20"/>
    </row>
    <row r="36" spans="2:10" ht="17.25">
      <c r="B36" s="40">
        <f>IF(F4&gt;0,'钢管'!B36&amp;'钢板'!B35&amp;'角钢'!B35&amp;'不等边角钢'!B35&amp;'槽钢'!B35&amp;'工字钢'!B35&amp;'H型钢'!B35&amp;'扁钢'!B35&amp;'圆钢'!B35&amp;'花纹板'!B35&amp;"  钢结构总重量总计"&amp;'钢管'!H4/1000&amp;"吨","")</f>
      </c>
      <c r="I36" s="24"/>
      <c r="J36" s="32"/>
    </row>
    <row r="37" spans="2:10" ht="17.25">
      <c r="B37" s="78" t="s">
        <v>332</v>
      </c>
      <c r="I37" s="25"/>
      <c r="J37" s="25"/>
    </row>
  </sheetData>
  <sheetProtection sheet="1" objects="1" scenarios="1" selectLockedCells="1"/>
  <mergeCells count="1">
    <mergeCell ref="H4:H14"/>
  </mergeCells>
  <dataValidations count="4">
    <dataValidation type="decimal" operator="greaterThanOrEqual" allowBlank="1" showInputMessage="1" showErrorMessage="1" imeMode="off" sqref="D4:D18">
      <formula1>-888</formula1>
    </dataValidation>
    <dataValidation type="list" allowBlank="1" showInputMessage="1" showErrorMessage="1" sqref="B5:B18">
      <formula1>$I$3:$I$37</formula1>
    </dataValidation>
    <dataValidation type="list" allowBlank="1" showInputMessage="1" showErrorMessage="1" sqref="B4">
      <formula1>$I$3:$I$34</formula1>
    </dataValidation>
    <dataValidation type="decimal" operator="greaterThan" allowBlank="1" showInputMessage="1" showErrorMessage="1" imeMode="off" sqref="C4:C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33"/>
  </sheetPr>
  <dimension ref="A1:M3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6.625" style="2" customWidth="1"/>
    <col min="2" max="2" width="13.125" style="2" customWidth="1"/>
    <col min="3" max="3" width="12.375" style="2" customWidth="1"/>
    <col min="4" max="4" width="10.00390625" style="2" customWidth="1"/>
    <col min="5" max="5" width="23.75390625" style="2" customWidth="1"/>
    <col min="6" max="6" width="17.50390625" style="2" customWidth="1"/>
    <col min="7" max="7" width="6.75390625" style="30" customWidth="1"/>
    <col min="8" max="8" width="38.25390625" style="2" customWidth="1"/>
    <col min="9" max="9" width="13.75390625" style="2" customWidth="1"/>
    <col min="10" max="10" width="11.75390625" style="2" customWidth="1"/>
    <col min="11" max="16384" width="9.00390625" style="2" customWidth="1"/>
  </cols>
  <sheetData>
    <row r="1" spans="6:7" s="1" customFormat="1" ht="78" customHeight="1">
      <c r="F1" s="18">
        <f>'顺序号提示'!K1</f>
        <v>0</v>
      </c>
      <c r="G1" s="31" t="s">
        <v>80</v>
      </c>
    </row>
    <row r="2" spans="1:7" s="1" customFormat="1" ht="16.5" customHeight="1">
      <c r="A2" s="17" t="s">
        <v>49</v>
      </c>
      <c r="B2" s="25"/>
      <c r="C2" s="16"/>
      <c r="D2" s="16"/>
      <c r="E2" s="16"/>
      <c r="F2" s="16"/>
      <c r="G2" s="28"/>
    </row>
    <row r="3" spans="1:13" ht="21.75">
      <c r="A3" s="9" t="s">
        <v>25</v>
      </c>
      <c r="B3" s="10" t="s">
        <v>48</v>
      </c>
      <c r="C3" s="9" t="s">
        <v>47</v>
      </c>
      <c r="D3" s="9" t="s">
        <v>349</v>
      </c>
      <c r="E3" s="10" t="s">
        <v>29</v>
      </c>
      <c r="F3" s="10" t="s">
        <v>30</v>
      </c>
      <c r="G3" s="29" t="s">
        <v>79</v>
      </c>
      <c r="H3" s="4"/>
      <c r="I3" s="19">
        <v>10</v>
      </c>
      <c r="J3" s="20">
        <v>11.2</v>
      </c>
      <c r="L3"/>
      <c r="M3"/>
    </row>
    <row r="4" spans="1:13" ht="21.75">
      <c r="A4" s="10">
        <v>1</v>
      </c>
      <c r="B4" s="14"/>
      <c r="C4" s="14"/>
      <c r="D4" s="44">
        <f>IF(E4=0,0,IF(D4&lt;&gt;0,D4,F$1))</f>
        <v>0</v>
      </c>
      <c r="E4" s="7">
        <f aca="true" t="shared" si="0" ref="E4:E18">C4*G4</f>
        <v>0</v>
      </c>
      <c r="F4" s="6">
        <f>'钢管'!H6+'钢板'!J6+'圆钢'!F6+'扁钢'!G6+'花纹板'!I6+'H型钢'!G6+'工字钢'!F6+'槽钢'!F6+'角钢'!F6+'不等边角钢'!F6</f>
        <v>0</v>
      </c>
      <c r="G4" s="29">
        <f aca="true" t="shared" si="1" ref="G4:G18">VLOOKUP($B4,$I$3:$J$39,2,0)</f>
        <v>0</v>
      </c>
      <c r="H4" s="111" t="str">
        <f>IF(F6&gt;0,B35,"自动生成工程量计算式")</f>
        <v>自动生成工程量计算式</v>
      </c>
      <c r="I4" s="19">
        <v>12</v>
      </c>
      <c r="J4" s="20">
        <v>14.2</v>
      </c>
      <c r="L4"/>
      <c r="M4"/>
    </row>
    <row r="5" spans="1:13" ht="21.75">
      <c r="A5" s="10">
        <v>2</v>
      </c>
      <c r="B5" s="14"/>
      <c r="C5" s="14"/>
      <c r="D5" s="44">
        <f aca="true" t="shared" si="2" ref="D5:D18">IF(E5=0,0,IF(D5&lt;&gt;0,D5,F$1))</f>
        <v>0</v>
      </c>
      <c r="E5" s="7">
        <f t="shared" si="0"/>
        <v>0</v>
      </c>
      <c r="F5" s="3" t="s">
        <v>31</v>
      </c>
      <c r="G5" s="29">
        <f t="shared" si="1"/>
        <v>0</v>
      </c>
      <c r="H5" s="112"/>
      <c r="I5" s="19">
        <v>12.6</v>
      </c>
      <c r="J5" s="20">
        <v>14.2</v>
      </c>
      <c r="L5"/>
      <c r="M5"/>
    </row>
    <row r="6" spans="1:13" ht="21.75">
      <c r="A6" s="10">
        <v>3</v>
      </c>
      <c r="B6" s="14"/>
      <c r="C6" s="14"/>
      <c r="D6" s="44">
        <f t="shared" si="2"/>
        <v>0</v>
      </c>
      <c r="E6" s="7">
        <f t="shared" si="0"/>
        <v>0</v>
      </c>
      <c r="F6" s="8">
        <f>SUM(E4:E18)</f>
        <v>0</v>
      </c>
      <c r="G6" s="29">
        <f t="shared" si="1"/>
        <v>0</v>
      </c>
      <c r="H6" s="112"/>
      <c r="I6" s="19">
        <v>14</v>
      </c>
      <c r="J6" s="20">
        <v>16.9</v>
      </c>
      <c r="L6"/>
      <c r="M6"/>
    </row>
    <row r="7" spans="1:13" ht="22.5">
      <c r="A7" s="10">
        <v>4</v>
      </c>
      <c r="B7" s="14"/>
      <c r="C7" s="14"/>
      <c r="D7" s="44">
        <f t="shared" si="2"/>
        <v>0</v>
      </c>
      <c r="E7" s="7">
        <f t="shared" si="0"/>
        <v>0</v>
      </c>
      <c r="F7" s="75">
        <v>7.107</v>
      </c>
      <c r="G7" s="29">
        <f t="shared" si="1"/>
        <v>0</v>
      </c>
      <c r="H7" s="112"/>
      <c r="I7" s="19">
        <v>16</v>
      </c>
      <c r="J7" s="20">
        <v>20.5</v>
      </c>
      <c r="L7"/>
      <c r="M7"/>
    </row>
    <row r="8" spans="1:13" ht="22.5">
      <c r="A8" s="10">
        <v>5</v>
      </c>
      <c r="B8" s="14"/>
      <c r="C8" s="14"/>
      <c r="D8" s="44">
        <f t="shared" si="2"/>
        <v>0</v>
      </c>
      <c r="E8" s="7">
        <f t="shared" si="0"/>
        <v>0</v>
      </c>
      <c r="F8" s="3"/>
      <c r="G8" s="29">
        <f t="shared" si="1"/>
        <v>0</v>
      </c>
      <c r="H8" s="112"/>
      <c r="I8" s="19">
        <v>18</v>
      </c>
      <c r="J8" s="20">
        <v>24.1</v>
      </c>
      <c r="L8"/>
      <c r="M8"/>
    </row>
    <row r="9" spans="1:13" ht="22.5">
      <c r="A9" s="11">
        <v>6</v>
      </c>
      <c r="B9" s="14"/>
      <c r="C9" s="14"/>
      <c r="D9" s="44">
        <f t="shared" si="2"/>
        <v>0</v>
      </c>
      <c r="E9" s="7">
        <f t="shared" si="0"/>
        <v>0</v>
      </c>
      <c r="F9" s="3"/>
      <c r="G9" s="29">
        <f t="shared" si="1"/>
        <v>0</v>
      </c>
      <c r="H9" s="112"/>
      <c r="I9" s="19" t="s">
        <v>50</v>
      </c>
      <c r="J9" s="20">
        <v>27.9</v>
      </c>
      <c r="L9"/>
      <c r="M9"/>
    </row>
    <row r="10" spans="1:13" ht="22.5">
      <c r="A10" s="10">
        <v>7</v>
      </c>
      <c r="B10" s="14"/>
      <c r="C10" s="14"/>
      <c r="D10" s="44">
        <f t="shared" si="2"/>
        <v>0</v>
      </c>
      <c r="E10" s="7">
        <f t="shared" si="0"/>
        <v>0</v>
      </c>
      <c r="F10" s="3"/>
      <c r="G10" s="29">
        <f t="shared" si="1"/>
        <v>0</v>
      </c>
      <c r="H10" s="112"/>
      <c r="I10" s="19" t="s">
        <v>51</v>
      </c>
      <c r="J10" s="20">
        <v>31.1</v>
      </c>
      <c r="L10"/>
      <c r="M10"/>
    </row>
    <row r="11" spans="1:13" ht="22.5">
      <c r="A11" s="10">
        <v>8</v>
      </c>
      <c r="B11" s="14"/>
      <c r="C11" s="14"/>
      <c r="D11" s="44">
        <f t="shared" si="2"/>
        <v>0</v>
      </c>
      <c r="E11" s="7">
        <f t="shared" si="0"/>
        <v>0</v>
      </c>
      <c r="F11" s="3"/>
      <c r="G11" s="29">
        <f t="shared" si="1"/>
        <v>0</v>
      </c>
      <c r="H11" s="112"/>
      <c r="I11" s="19" t="s">
        <v>52</v>
      </c>
      <c r="J11" s="20">
        <v>33</v>
      </c>
      <c r="L11"/>
      <c r="M11"/>
    </row>
    <row r="12" spans="1:13" ht="21" customHeight="1">
      <c r="A12" s="10">
        <v>9</v>
      </c>
      <c r="B12" s="14"/>
      <c r="C12" s="14"/>
      <c r="D12" s="44">
        <f t="shared" si="2"/>
        <v>0</v>
      </c>
      <c r="E12" s="7">
        <f t="shared" si="0"/>
        <v>0</v>
      </c>
      <c r="F12" s="3"/>
      <c r="G12" s="29">
        <f t="shared" si="1"/>
        <v>0</v>
      </c>
      <c r="H12" s="112"/>
      <c r="I12" s="19" t="s">
        <v>53</v>
      </c>
      <c r="J12" s="20">
        <v>36.5</v>
      </c>
      <c r="L12"/>
      <c r="M12"/>
    </row>
    <row r="13" spans="1:13" ht="21" customHeight="1">
      <c r="A13" s="10">
        <v>10</v>
      </c>
      <c r="B13" s="14"/>
      <c r="C13" s="14"/>
      <c r="D13" s="44">
        <f t="shared" si="2"/>
        <v>0</v>
      </c>
      <c r="E13" s="7">
        <f t="shared" si="0"/>
        <v>0</v>
      </c>
      <c r="F13" s="3"/>
      <c r="G13" s="29">
        <f t="shared" si="1"/>
        <v>0</v>
      </c>
      <c r="H13" s="112"/>
      <c r="I13" s="19" t="s">
        <v>54</v>
      </c>
      <c r="J13" s="20">
        <v>38.1</v>
      </c>
      <c r="L13"/>
      <c r="M13"/>
    </row>
    <row r="14" spans="1:13" ht="21" customHeight="1">
      <c r="A14" s="10">
        <v>11</v>
      </c>
      <c r="B14" s="14"/>
      <c r="C14" s="14"/>
      <c r="D14" s="44">
        <f t="shared" si="2"/>
        <v>0</v>
      </c>
      <c r="E14" s="7">
        <f t="shared" si="0"/>
        <v>0</v>
      </c>
      <c r="F14" s="3"/>
      <c r="G14" s="29">
        <f t="shared" si="1"/>
        <v>0</v>
      </c>
      <c r="H14" s="113"/>
      <c r="I14" s="19" t="s">
        <v>55</v>
      </c>
      <c r="J14" s="20">
        <v>42</v>
      </c>
      <c r="L14"/>
      <c r="M14"/>
    </row>
    <row r="15" spans="1:13" ht="21" customHeight="1">
      <c r="A15" s="10">
        <v>12</v>
      </c>
      <c r="B15" s="14"/>
      <c r="C15" s="14"/>
      <c r="D15" s="44">
        <f t="shared" si="2"/>
        <v>0</v>
      </c>
      <c r="E15" s="7">
        <f t="shared" si="0"/>
        <v>0</v>
      </c>
      <c r="F15" s="3"/>
      <c r="G15" s="29">
        <f t="shared" si="1"/>
        <v>0</v>
      </c>
      <c r="H15" s="4"/>
      <c r="I15" s="19" t="s">
        <v>56</v>
      </c>
      <c r="J15" s="20">
        <v>43.5</v>
      </c>
      <c r="L15"/>
      <c r="M15"/>
    </row>
    <row r="16" spans="1:13" ht="21" customHeight="1">
      <c r="A16" s="10">
        <v>13</v>
      </c>
      <c r="B16" s="14"/>
      <c r="C16" s="14"/>
      <c r="D16" s="44">
        <f t="shared" si="2"/>
        <v>0</v>
      </c>
      <c r="E16" s="7">
        <f t="shared" si="0"/>
        <v>0</v>
      </c>
      <c r="F16" s="3"/>
      <c r="G16" s="29">
        <f t="shared" si="1"/>
        <v>0</v>
      </c>
      <c r="H16" s="4"/>
      <c r="I16" s="19" t="s">
        <v>57</v>
      </c>
      <c r="J16" s="20">
        <v>47.9</v>
      </c>
      <c r="L16"/>
      <c r="M16"/>
    </row>
    <row r="17" spans="1:13" ht="21" customHeight="1">
      <c r="A17" s="10">
        <v>14</v>
      </c>
      <c r="B17" s="14"/>
      <c r="C17" s="14"/>
      <c r="D17" s="44">
        <f t="shared" si="2"/>
        <v>0</v>
      </c>
      <c r="E17" s="7">
        <f t="shared" si="0"/>
        <v>0</v>
      </c>
      <c r="F17" s="3"/>
      <c r="G17" s="29">
        <f t="shared" si="1"/>
        <v>0</v>
      </c>
      <c r="H17" s="4"/>
      <c r="I17" s="19" t="s">
        <v>58</v>
      </c>
      <c r="J17" s="20">
        <v>52.7</v>
      </c>
      <c r="L17"/>
      <c r="M17"/>
    </row>
    <row r="18" spans="1:13" ht="21" customHeight="1">
      <c r="A18" s="10">
        <v>15</v>
      </c>
      <c r="B18" s="14"/>
      <c r="C18" s="14"/>
      <c r="D18" s="44">
        <f t="shared" si="2"/>
        <v>0</v>
      </c>
      <c r="E18" s="7">
        <f t="shared" si="0"/>
        <v>0</v>
      </c>
      <c r="F18" s="3"/>
      <c r="G18" s="29">
        <f t="shared" si="1"/>
        <v>0</v>
      </c>
      <c r="H18" s="4"/>
      <c r="I18" s="19" t="s">
        <v>59</v>
      </c>
      <c r="J18" s="20">
        <v>57.7</v>
      </c>
      <c r="L18"/>
      <c r="M18"/>
    </row>
    <row r="19" spans="9:13" ht="17.25">
      <c r="I19" s="19" t="s">
        <v>60</v>
      </c>
      <c r="J19" s="20">
        <v>62.7</v>
      </c>
      <c r="L19"/>
      <c r="M19"/>
    </row>
    <row r="20" spans="1:13" ht="17.25">
      <c r="A20" s="2">
        <f>IF(E4&gt;0,D4,999)</f>
        <v>999</v>
      </c>
      <c r="B20" s="2">
        <f>IF(E4&gt;0,"  工字钢I"&amp;B4&amp;"#的"&amp;C4&amp;"米×"&amp;G4&amp;"kg／米＝"&amp;E4&amp;"kg","")</f>
      </c>
      <c r="C20" s="2">
        <f>IF(A20&lt;999,A20&amp;B20,0)</f>
        <v>0</v>
      </c>
      <c r="I20" s="19" t="s">
        <v>61</v>
      </c>
      <c r="J20" s="20">
        <v>60</v>
      </c>
      <c r="L20"/>
      <c r="M20"/>
    </row>
    <row r="21" spans="1:13" ht="17.25">
      <c r="A21" s="2">
        <f aca="true" t="shared" si="3" ref="A21:A34">IF(E5&gt;0,D5,999)</f>
        <v>999</v>
      </c>
      <c r="B21" s="2">
        <f aca="true" t="shared" si="4" ref="B21:B34">IF(E5&gt;0,"  工字钢I"&amp;B5&amp;"#的"&amp;C5&amp;"米×"&amp;G5&amp;"kg／米＝"&amp;E5&amp;"kg","")</f>
      </c>
      <c r="C21" s="2">
        <f aca="true" t="shared" si="5" ref="C21:C34">IF(A21&lt;999,A21&amp;B21,0)</f>
        <v>0</v>
      </c>
      <c r="I21" s="19" t="s">
        <v>62</v>
      </c>
      <c r="J21" s="20">
        <v>65.6</v>
      </c>
      <c r="L21"/>
      <c r="M21"/>
    </row>
    <row r="22" spans="1:13" ht="17.25">
      <c r="A22" s="2">
        <f t="shared" si="3"/>
        <v>999</v>
      </c>
      <c r="B22" s="2">
        <f t="shared" si="4"/>
      </c>
      <c r="C22" s="2">
        <f t="shared" si="5"/>
        <v>0</v>
      </c>
      <c r="I22" s="19" t="s">
        <v>63</v>
      </c>
      <c r="J22" s="20">
        <v>71.3</v>
      </c>
      <c r="L22"/>
      <c r="M22"/>
    </row>
    <row r="23" spans="1:13" ht="17.25">
      <c r="A23" s="2">
        <f t="shared" si="3"/>
        <v>999</v>
      </c>
      <c r="B23" s="2">
        <f t="shared" si="4"/>
      </c>
      <c r="C23" s="2">
        <f t="shared" si="5"/>
        <v>0</v>
      </c>
      <c r="I23" s="19" t="s">
        <v>64</v>
      </c>
      <c r="J23" s="20">
        <v>67.6</v>
      </c>
      <c r="L23"/>
      <c r="M23"/>
    </row>
    <row r="24" spans="1:13" ht="17.25">
      <c r="A24" s="2">
        <f t="shared" si="3"/>
        <v>999</v>
      </c>
      <c r="B24" s="2">
        <f t="shared" si="4"/>
      </c>
      <c r="C24" s="2">
        <f t="shared" si="5"/>
        <v>0</v>
      </c>
      <c r="I24" s="19" t="s">
        <v>65</v>
      </c>
      <c r="J24" s="20">
        <v>73.8</v>
      </c>
      <c r="L24"/>
      <c r="M24"/>
    </row>
    <row r="25" spans="1:13" ht="17.25">
      <c r="A25" s="2">
        <f t="shared" si="3"/>
        <v>999</v>
      </c>
      <c r="B25" s="2">
        <f t="shared" si="4"/>
      </c>
      <c r="C25" s="2">
        <f t="shared" si="5"/>
        <v>0</v>
      </c>
      <c r="I25" s="19" t="s">
        <v>66</v>
      </c>
      <c r="J25" s="20">
        <v>80.1</v>
      </c>
      <c r="L25"/>
      <c r="M25"/>
    </row>
    <row r="26" spans="1:13" ht="17.25">
      <c r="A26" s="2">
        <f t="shared" si="3"/>
        <v>999</v>
      </c>
      <c r="B26" s="2">
        <f t="shared" si="4"/>
      </c>
      <c r="C26" s="2">
        <f t="shared" si="5"/>
        <v>0</v>
      </c>
      <c r="I26" s="19" t="s">
        <v>67</v>
      </c>
      <c r="J26" s="20">
        <v>80.4</v>
      </c>
      <c r="L26"/>
      <c r="M26"/>
    </row>
    <row r="27" spans="1:12" ht="17.25">
      <c r="A27" s="2">
        <f t="shared" si="3"/>
        <v>999</v>
      </c>
      <c r="B27" s="2">
        <f t="shared" si="4"/>
      </c>
      <c r="C27" s="2">
        <f t="shared" si="5"/>
        <v>0</v>
      </c>
      <c r="I27" s="19" t="s">
        <v>68</v>
      </c>
      <c r="J27" s="20">
        <v>87.4</v>
      </c>
      <c r="L27"/>
    </row>
    <row r="28" spans="1:12" ht="17.25">
      <c r="A28" s="2">
        <f t="shared" si="3"/>
        <v>999</v>
      </c>
      <c r="B28" s="2">
        <f t="shared" si="4"/>
      </c>
      <c r="C28" s="2">
        <f t="shared" si="5"/>
        <v>0</v>
      </c>
      <c r="I28" s="19" t="s">
        <v>69</v>
      </c>
      <c r="J28" s="20">
        <v>94.5</v>
      </c>
      <c r="L28"/>
    </row>
    <row r="29" spans="1:12" ht="17.25">
      <c r="A29" s="2">
        <f t="shared" si="3"/>
        <v>999</v>
      </c>
      <c r="B29" s="2">
        <f t="shared" si="4"/>
      </c>
      <c r="C29" s="2">
        <f t="shared" si="5"/>
        <v>0</v>
      </c>
      <c r="I29" s="19" t="s">
        <v>70</v>
      </c>
      <c r="J29" s="20">
        <v>93.6</v>
      </c>
      <c r="L29"/>
    </row>
    <row r="30" spans="1:12" ht="17.25">
      <c r="A30" s="2">
        <f t="shared" si="3"/>
        <v>999</v>
      </c>
      <c r="B30" s="2">
        <f>IF(E14&gt;0,"  工字钢I"&amp;B14&amp;"#的"&amp;C14&amp;"米×"&amp;G14&amp;"kg／米＝"&amp;E14&amp;"kg","")</f>
      </c>
      <c r="C30" s="2">
        <f t="shared" si="5"/>
        <v>0</v>
      </c>
      <c r="I30" s="19" t="s">
        <v>71</v>
      </c>
      <c r="J30" s="20">
        <v>101</v>
      </c>
      <c r="L30"/>
    </row>
    <row r="31" spans="1:10" ht="17.25">
      <c r="A31" s="2">
        <f t="shared" si="3"/>
        <v>999</v>
      </c>
      <c r="B31" s="2">
        <f t="shared" si="4"/>
      </c>
      <c r="C31" s="2">
        <f t="shared" si="5"/>
        <v>0</v>
      </c>
      <c r="I31" s="19" t="s">
        <v>72</v>
      </c>
      <c r="J31" s="20">
        <v>109</v>
      </c>
    </row>
    <row r="32" spans="1:10" ht="17.25">
      <c r="A32" s="2">
        <f t="shared" si="3"/>
        <v>999</v>
      </c>
      <c r="B32" s="2">
        <f t="shared" si="4"/>
      </c>
      <c r="C32" s="2">
        <f t="shared" si="5"/>
        <v>0</v>
      </c>
      <c r="I32" s="19" t="s">
        <v>73</v>
      </c>
      <c r="J32" s="20">
        <v>106</v>
      </c>
    </row>
    <row r="33" spans="1:10" ht="17.25">
      <c r="A33" s="2">
        <f t="shared" si="3"/>
        <v>999</v>
      </c>
      <c r="B33" s="2">
        <f t="shared" si="4"/>
      </c>
      <c r="C33" s="2">
        <f t="shared" si="5"/>
        <v>0</v>
      </c>
      <c r="I33" s="19" t="s">
        <v>74</v>
      </c>
      <c r="J33" s="20">
        <v>115</v>
      </c>
    </row>
    <row r="34" spans="1:10" ht="17.25">
      <c r="A34" s="2">
        <f t="shared" si="3"/>
        <v>999</v>
      </c>
      <c r="B34" s="2">
        <f t="shared" si="4"/>
      </c>
      <c r="C34" s="2">
        <f t="shared" si="5"/>
        <v>0</v>
      </c>
      <c r="I34" s="19" t="s">
        <v>75</v>
      </c>
      <c r="J34" s="20">
        <v>124</v>
      </c>
    </row>
    <row r="35" spans="2:10" ht="17.25">
      <c r="B35" s="2">
        <f>IF(F6&gt;0,IF(COUNTIF(E4:E18,"&gt;0")&gt;1,B20&amp;B21&amp;B22&amp;B23&amp;B24&amp;B25&amp;B26&amp;B27&amp;B28&amp;B29&amp;B30&amp;B31&amp;B32&amp;B33&amp;B34&amp;"  工字钢总重量合计"&amp;F6&amp;"kg",B20&amp;B21&amp;B22&amp;B23&amp;B24&amp;B25&amp;B26&amp;B27&amp;B28&amp;B29&amp;B30&amp;B31&amp;B32&amp;B33&amp;B34),"")</f>
      </c>
      <c r="I35" s="19" t="s">
        <v>76</v>
      </c>
      <c r="J35" s="20">
        <v>122</v>
      </c>
    </row>
    <row r="36" spans="2:10" ht="17.25">
      <c r="B36" s="40">
        <f>IF(F4&gt;0,'钢管'!B36&amp;'钢板'!B35&amp;'角钢'!B35&amp;'不等边角钢'!B35&amp;'槽钢'!B35&amp;'工字钢'!B35&amp;'H型钢'!B35&amp;'扁钢'!B35&amp;'圆钢'!B35&amp;'花纹板'!B35&amp;"  钢结构总重量总计"&amp;'钢管'!H4/1000&amp;"吨","")</f>
      </c>
      <c r="I36" s="19" t="s">
        <v>77</v>
      </c>
      <c r="J36" s="20">
        <v>131</v>
      </c>
    </row>
    <row r="37" spans="2:10" ht="17.25">
      <c r="B37" s="78" t="s">
        <v>332</v>
      </c>
      <c r="I37" s="24" t="s">
        <v>78</v>
      </c>
      <c r="J37" s="32">
        <v>141</v>
      </c>
    </row>
    <row r="38" spans="9:10" ht="17.25">
      <c r="I38" s="25">
        <v>0</v>
      </c>
      <c r="J38" s="25">
        <v>0</v>
      </c>
    </row>
  </sheetData>
  <sheetProtection sheet="1" objects="1" scenarios="1" selectLockedCells="1"/>
  <mergeCells count="1">
    <mergeCell ref="H4:H14"/>
  </mergeCells>
  <dataValidations count="3">
    <dataValidation type="decimal" operator="greaterThanOrEqual" allowBlank="1" showInputMessage="1" showErrorMessage="1" imeMode="off" sqref="D4:D18">
      <formula1>-888</formula1>
    </dataValidation>
    <dataValidation type="list" allowBlank="1" showInputMessage="1" showErrorMessage="1" sqref="B4:B18">
      <formula1>$I$3:$I$38</formula1>
    </dataValidation>
    <dataValidation type="decimal" operator="greaterThan" allowBlank="1" showInputMessage="1" showErrorMessage="1" imeMode="off" sqref="C4:C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33"/>
  </sheetPr>
  <dimension ref="A1:K7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625" style="2" customWidth="1"/>
    <col min="2" max="2" width="9.125" style="2" customWidth="1"/>
    <col min="3" max="3" width="22.25390625" style="2" customWidth="1"/>
    <col min="4" max="4" width="12.00390625" style="2" customWidth="1"/>
    <col min="5" max="5" width="8.75390625" style="2" customWidth="1"/>
    <col min="6" max="6" width="19.00390625" style="2" customWidth="1"/>
    <col min="7" max="7" width="15.625" style="2" customWidth="1"/>
    <col min="8" max="8" width="14.125" style="2" customWidth="1"/>
    <col min="9" max="9" width="35.50390625" style="2" customWidth="1"/>
    <col min="10" max="10" width="17.375" style="2" customWidth="1"/>
    <col min="11" max="11" width="11.00390625" style="22" customWidth="1"/>
    <col min="12" max="16384" width="9.00390625" style="2" customWidth="1"/>
  </cols>
  <sheetData>
    <row r="1" spans="7:11" s="1" customFormat="1" ht="78" customHeight="1">
      <c r="G1" s="18">
        <f>'顺序号提示'!K1</f>
        <v>0</v>
      </c>
      <c r="H1" s="18" t="s">
        <v>41</v>
      </c>
      <c r="K1" s="21"/>
    </row>
    <row r="2" spans="1:11" s="1" customFormat="1" ht="18" customHeight="1" thickBot="1">
      <c r="A2" s="17" t="s">
        <v>45</v>
      </c>
      <c r="B2" s="16"/>
      <c r="C2" s="16"/>
      <c r="D2" s="16"/>
      <c r="E2" s="16"/>
      <c r="F2" s="16"/>
      <c r="G2" s="16"/>
      <c r="K2" s="21"/>
    </row>
    <row r="3" spans="1:11" ht="22.5">
      <c r="A3" s="9" t="s">
        <v>37</v>
      </c>
      <c r="B3" s="9" t="s">
        <v>43</v>
      </c>
      <c r="C3" s="9" t="s">
        <v>44</v>
      </c>
      <c r="D3" s="9" t="s">
        <v>42</v>
      </c>
      <c r="E3" s="9" t="s">
        <v>349</v>
      </c>
      <c r="F3" s="10" t="s">
        <v>38</v>
      </c>
      <c r="G3" s="10" t="s">
        <v>39</v>
      </c>
      <c r="H3" s="4" t="s">
        <v>46</v>
      </c>
      <c r="I3" s="26"/>
      <c r="J3" s="83" t="s">
        <v>263</v>
      </c>
      <c r="K3" s="84">
        <v>17.2</v>
      </c>
    </row>
    <row r="4" spans="1:11" ht="24.75">
      <c r="A4" s="10">
        <v>1</v>
      </c>
      <c r="B4" s="27" t="s">
        <v>328</v>
      </c>
      <c r="C4" s="91"/>
      <c r="D4" s="14"/>
      <c r="E4" s="44">
        <f>IF(F4=0,0,IF(E4&lt;&gt;0,E4,G$1))</f>
        <v>0</v>
      </c>
      <c r="F4" s="7">
        <f aca="true" t="shared" si="0" ref="F4:F18">D4*H4</f>
        <v>0</v>
      </c>
      <c r="G4" s="6">
        <f>'钢管'!H6+'钢板'!J6+'圆钢'!F6+'扁钢'!G6+'花纹板'!I6+'H型钢'!G6+'工字钢'!F6+'槽钢'!F6+'角钢'!F6+'不等边角钢'!F6</f>
        <v>0</v>
      </c>
      <c r="H4" s="5">
        <f>VLOOKUP(C4,$J$3:$K$70,2,0)</f>
        <v>0</v>
      </c>
      <c r="I4" s="111" t="str">
        <f>IF(G6&gt;0,B35,"自动生成工程量计算式")</f>
        <v>自动生成工程量计算式</v>
      </c>
      <c r="J4" s="83" t="s">
        <v>264</v>
      </c>
      <c r="K4" s="85">
        <v>23.8</v>
      </c>
    </row>
    <row r="5" spans="1:11" ht="24.75">
      <c r="A5" s="10">
        <v>2</v>
      </c>
      <c r="B5" s="27" t="s">
        <v>328</v>
      </c>
      <c r="C5" s="91"/>
      <c r="D5" s="14"/>
      <c r="E5" s="44">
        <f aca="true" t="shared" si="1" ref="E5:E18">IF(F5=0,0,IF(E5&lt;&gt;0,E5,G$1))</f>
        <v>0</v>
      </c>
      <c r="F5" s="7">
        <f t="shared" si="0"/>
        <v>0</v>
      </c>
      <c r="G5" s="3" t="s">
        <v>40</v>
      </c>
      <c r="H5" s="5">
        <f aca="true" t="shared" si="2" ref="H5:H18">VLOOKUP(C5,$J$3:$K$70,2,0)</f>
        <v>0</v>
      </c>
      <c r="I5" s="112"/>
      <c r="J5" s="83" t="s">
        <v>265</v>
      </c>
      <c r="K5" s="85">
        <v>31.9</v>
      </c>
    </row>
    <row r="6" spans="1:11" ht="24.75">
      <c r="A6" s="10">
        <v>3</v>
      </c>
      <c r="B6" s="27" t="s">
        <v>328</v>
      </c>
      <c r="C6" s="91"/>
      <c r="D6" s="14"/>
      <c r="E6" s="44">
        <f t="shared" si="1"/>
        <v>0</v>
      </c>
      <c r="F6" s="7">
        <f t="shared" si="0"/>
        <v>0</v>
      </c>
      <c r="G6" s="82">
        <f>SUM(F4:F18)</f>
        <v>0</v>
      </c>
      <c r="H6" s="5">
        <f t="shared" si="2"/>
        <v>0</v>
      </c>
      <c r="I6" s="112"/>
      <c r="J6" s="83" t="s">
        <v>266</v>
      </c>
      <c r="K6" s="85">
        <v>40.3</v>
      </c>
    </row>
    <row r="7" spans="1:11" ht="25.5">
      <c r="A7" s="10">
        <v>4</v>
      </c>
      <c r="B7" s="27" t="s">
        <v>329</v>
      </c>
      <c r="C7" s="91"/>
      <c r="D7" s="14"/>
      <c r="E7" s="44">
        <f t="shared" si="1"/>
        <v>0</v>
      </c>
      <c r="F7" s="7">
        <f t="shared" si="0"/>
        <v>0</v>
      </c>
      <c r="G7" s="92">
        <v>0</v>
      </c>
      <c r="H7" s="5">
        <f t="shared" si="2"/>
        <v>0</v>
      </c>
      <c r="I7" s="112"/>
      <c r="J7" s="83" t="s">
        <v>267</v>
      </c>
      <c r="K7" s="85">
        <v>50.5</v>
      </c>
    </row>
    <row r="8" spans="1:11" ht="25.5">
      <c r="A8" s="10">
        <v>5</v>
      </c>
      <c r="B8" s="27" t="s">
        <v>329</v>
      </c>
      <c r="C8" s="91"/>
      <c r="D8" s="14"/>
      <c r="E8" s="44">
        <f t="shared" si="1"/>
        <v>0</v>
      </c>
      <c r="F8" s="7">
        <f t="shared" si="0"/>
        <v>0</v>
      </c>
      <c r="G8" s="3"/>
      <c r="H8" s="5">
        <f t="shared" si="2"/>
        <v>0</v>
      </c>
      <c r="I8" s="112"/>
      <c r="J8" s="83" t="s">
        <v>268</v>
      </c>
      <c r="K8" s="85">
        <v>56.7</v>
      </c>
    </row>
    <row r="9" spans="1:11" ht="25.5">
      <c r="A9" s="10">
        <v>6</v>
      </c>
      <c r="B9" s="27" t="s">
        <v>329</v>
      </c>
      <c r="C9" s="91"/>
      <c r="D9" s="14"/>
      <c r="E9" s="44">
        <f t="shared" si="1"/>
        <v>0</v>
      </c>
      <c r="F9" s="7">
        <f t="shared" si="0"/>
        <v>0</v>
      </c>
      <c r="G9" s="3"/>
      <c r="H9" s="5">
        <f t="shared" si="2"/>
        <v>0</v>
      </c>
      <c r="I9" s="112"/>
      <c r="J9" s="83" t="s">
        <v>269</v>
      </c>
      <c r="K9" s="85">
        <v>72.4</v>
      </c>
    </row>
    <row r="10" spans="1:11" ht="25.5">
      <c r="A10" s="10">
        <v>7</v>
      </c>
      <c r="B10" s="27" t="s">
        <v>330</v>
      </c>
      <c r="C10" s="91"/>
      <c r="D10" s="14"/>
      <c r="E10" s="44">
        <f t="shared" si="1"/>
        <v>0</v>
      </c>
      <c r="F10" s="7">
        <f t="shared" si="0"/>
        <v>0</v>
      </c>
      <c r="G10" s="3"/>
      <c r="H10" s="5">
        <f t="shared" si="2"/>
        <v>0</v>
      </c>
      <c r="I10" s="112"/>
      <c r="J10" s="83" t="s">
        <v>270</v>
      </c>
      <c r="K10" s="85">
        <v>82.2</v>
      </c>
    </row>
    <row r="11" spans="1:11" ht="25.5">
      <c r="A11" s="10">
        <v>8</v>
      </c>
      <c r="B11" s="27" t="s">
        <v>330</v>
      </c>
      <c r="C11" s="91"/>
      <c r="D11" s="14"/>
      <c r="E11" s="44">
        <f t="shared" si="1"/>
        <v>0</v>
      </c>
      <c r="F11" s="7">
        <f t="shared" si="0"/>
        <v>0</v>
      </c>
      <c r="G11" s="3"/>
      <c r="H11" s="5">
        <f t="shared" si="2"/>
        <v>0</v>
      </c>
      <c r="I11" s="112"/>
      <c r="J11" s="83" t="s">
        <v>271</v>
      </c>
      <c r="K11" s="85">
        <v>85</v>
      </c>
    </row>
    <row r="12" spans="1:11" ht="21" customHeight="1">
      <c r="A12" s="10">
        <v>9</v>
      </c>
      <c r="B12" s="27" t="s">
        <v>330</v>
      </c>
      <c r="C12" s="91"/>
      <c r="D12" s="14"/>
      <c r="E12" s="44">
        <f t="shared" si="1"/>
        <v>0</v>
      </c>
      <c r="F12" s="7">
        <f t="shared" si="0"/>
        <v>0</v>
      </c>
      <c r="G12" s="3"/>
      <c r="H12" s="5">
        <f t="shared" si="2"/>
        <v>0</v>
      </c>
      <c r="I12" s="112"/>
      <c r="J12" s="83" t="s">
        <v>272</v>
      </c>
      <c r="K12" s="85">
        <v>94.5</v>
      </c>
    </row>
    <row r="13" spans="1:11" ht="21" customHeight="1">
      <c r="A13" s="10">
        <v>10</v>
      </c>
      <c r="B13" s="27" t="s">
        <v>331</v>
      </c>
      <c r="C13" s="91"/>
      <c r="D13" s="14"/>
      <c r="E13" s="44">
        <f t="shared" si="1"/>
        <v>0</v>
      </c>
      <c r="F13" s="7">
        <f t="shared" si="0"/>
        <v>0</v>
      </c>
      <c r="G13" s="3"/>
      <c r="H13" s="5">
        <f>VLOOKUP(C13,$J$3:$K$70,2,0)</f>
        <v>0</v>
      </c>
      <c r="I13" s="112"/>
      <c r="J13" s="83" t="s">
        <v>273</v>
      </c>
      <c r="K13" s="85">
        <v>106</v>
      </c>
    </row>
    <row r="14" spans="1:11" ht="21" customHeight="1">
      <c r="A14" s="10">
        <v>11</v>
      </c>
      <c r="B14" s="27" t="s">
        <v>331</v>
      </c>
      <c r="C14" s="91"/>
      <c r="D14" s="14"/>
      <c r="E14" s="44">
        <f t="shared" si="1"/>
        <v>0</v>
      </c>
      <c r="F14" s="7">
        <f t="shared" si="0"/>
        <v>0</v>
      </c>
      <c r="G14" s="3"/>
      <c r="H14" s="5">
        <f t="shared" si="2"/>
        <v>0</v>
      </c>
      <c r="I14" s="113"/>
      <c r="J14" s="83" t="s">
        <v>274</v>
      </c>
      <c r="K14" s="85">
        <v>115</v>
      </c>
    </row>
    <row r="15" spans="1:11" ht="21" customHeight="1">
      <c r="A15" s="10">
        <v>12</v>
      </c>
      <c r="B15" s="27" t="s">
        <v>331</v>
      </c>
      <c r="C15" s="91"/>
      <c r="D15" s="14"/>
      <c r="E15" s="44">
        <f t="shared" si="1"/>
        <v>0</v>
      </c>
      <c r="F15" s="7">
        <f t="shared" si="0"/>
        <v>0</v>
      </c>
      <c r="G15" s="3"/>
      <c r="H15" s="5">
        <f t="shared" si="2"/>
        <v>0</v>
      </c>
      <c r="I15" s="23"/>
      <c r="J15" s="83" t="s">
        <v>275</v>
      </c>
      <c r="K15" s="85">
        <v>137</v>
      </c>
    </row>
    <row r="16" spans="1:11" ht="21" customHeight="1">
      <c r="A16" s="10">
        <v>13</v>
      </c>
      <c r="B16" s="27" t="s">
        <v>331</v>
      </c>
      <c r="C16" s="91"/>
      <c r="D16" s="14"/>
      <c r="E16" s="44">
        <f t="shared" si="1"/>
        <v>0</v>
      </c>
      <c r="F16" s="7">
        <f t="shared" si="0"/>
        <v>0</v>
      </c>
      <c r="G16" s="3"/>
      <c r="H16" s="5">
        <f t="shared" si="2"/>
        <v>0</v>
      </c>
      <c r="I16" s="23"/>
      <c r="J16" s="83" t="s">
        <v>276</v>
      </c>
      <c r="K16" s="85">
        <v>141</v>
      </c>
    </row>
    <row r="17" spans="1:11" ht="21" customHeight="1">
      <c r="A17" s="10">
        <v>14</v>
      </c>
      <c r="B17" s="27" t="s">
        <v>331</v>
      </c>
      <c r="C17" s="91"/>
      <c r="D17" s="14"/>
      <c r="E17" s="44">
        <f t="shared" si="1"/>
        <v>0</v>
      </c>
      <c r="F17" s="7">
        <f t="shared" si="0"/>
        <v>0</v>
      </c>
      <c r="G17" s="3"/>
      <c r="H17" s="5">
        <f t="shared" si="2"/>
        <v>0</v>
      </c>
      <c r="I17" s="23"/>
      <c r="J17" s="83" t="s">
        <v>277</v>
      </c>
      <c r="K17" s="85">
        <v>147</v>
      </c>
    </row>
    <row r="18" spans="1:11" ht="21" customHeight="1">
      <c r="A18" s="10">
        <v>15</v>
      </c>
      <c r="B18" s="27" t="s">
        <v>331</v>
      </c>
      <c r="C18" s="91"/>
      <c r="D18" s="14"/>
      <c r="E18" s="44">
        <f t="shared" si="1"/>
        <v>0</v>
      </c>
      <c r="F18" s="7">
        <f t="shared" si="0"/>
        <v>0</v>
      </c>
      <c r="G18" s="3"/>
      <c r="H18" s="5">
        <f t="shared" si="2"/>
        <v>0</v>
      </c>
      <c r="I18" s="23"/>
      <c r="J18" s="83" t="s">
        <v>278</v>
      </c>
      <c r="K18" s="85">
        <v>172</v>
      </c>
    </row>
    <row r="19" spans="9:11" ht="17.25">
      <c r="I19" s="23"/>
      <c r="J19" s="83" t="s">
        <v>279</v>
      </c>
      <c r="K19" s="85">
        <v>197</v>
      </c>
    </row>
    <row r="20" spans="1:11" ht="17.25">
      <c r="A20" s="2">
        <f>IF(F4&gt;0,E4,999)</f>
        <v>999</v>
      </c>
      <c r="B20" s="2">
        <f>IF(F4&gt;0,"  H型钢"&amp;C4&amp;"的"&amp;D4&amp;"米×"&amp;H4&amp;"kg／米＝"&amp;F4&amp;"kg","")</f>
      </c>
      <c r="C20" s="2">
        <f>IF(A20&lt;999,A20&amp;B20,"")</f>
      </c>
      <c r="I20" s="23"/>
      <c r="J20" s="83" t="s">
        <v>280</v>
      </c>
      <c r="K20" s="85">
        <v>233</v>
      </c>
    </row>
    <row r="21" spans="1:11" ht="17.25">
      <c r="A21" s="2">
        <f aca="true" t="shared" si="3" ref="A21:A34">IF(F5&gt;0,E5,999)</f>
        <v>999</v>
      </c>
      <c r="B21" s="2">
        <f aca="true" t="shared" si="4" ref="B21:B34">IF(F5&gt;0,"  H型钢"&amp;C5&amp;"的"&amp;D5&amp;"米×"&amp;H5&amp;"kg／米＝"&amp;F5&amp;"kg","")</f>
      </c>
      <c r="C21" s="2">
        <f aca="true" t="shared" si="5" ref="C21:C34">IF(A21&lt;999,A21&amp;B21,"")</f>
      </c>
      <c r="I21" s="23"/>
      <c r="J21" s="83" t="s">
        <v>281</v>
      </c>
      <c r="K21" s="85">
        <v>284</v>
      </c>
    </row>
    <row r="22" spans="1:11" ht="17.25">
      <c r="A22" s="2">
        <f t="shared" si="3"/>
        <v>999</v>
      </c>
      <c r="B22" s="2">
        <f t="shared" si="4"/>
      </c>
      <c r="C22" s="2">
        <f t="shared" si="5"/>
      </c>
      <c r="I22" s="23"/>
      <c r="J22" s="83" t="s">
        <v>282</v>
      </c>
      <c r="K22" s="86">
        <v>415</v>
      </c>
    </row>
    <row r="23" spans="1:11" ht="18" thickBot="1">
      <c r="A23" s="2">
        <f t="shared" si="3"/>
        <v>999</v>
      </c>
      <c r="B23" s="2">
        <f t="shared" si="4"/>
      </c>
      <c r="C23" s="2">
        <f t="shared" si="5"/>
      </c>
      <c r="J23" s="83" t="s">
        <v>283</v>
      </c>
      <c r="K23" s="87">
        <v>605</v>
      </c>
    </row>
    <row r="24" spans="1:11" ht="18" thickBot="1">
      <c r="A24" s="2">
        <f t="shared" si="3"/>
        <v>999</v>
      </c>
      <c r="B24" s="2">
        <f t="shared" si="4"/>
      </c>
      <c r="C24" s="2">
        <f t="shared" si="5"/>
      </c>
      <c r="J24" s="83">
        <v>0</v>
      </c>
      <c r="K24" s="90">
        <v>0</v>
      </c>
    </row>
    <row r="25" spans="1:11" ht="17.25">
      <c r="A25" s="2">
        <f t="shared" si="3"/>
        <v>999</v>
      </c>
      <c r="B25" s="2">
        <f t="shared" si="4"/>
      </c>
      <c r="C25" s="2">
        <f t="shared" si="5"/>
      </c>
      <c r="J25" s="83" t="s">
        <v>284</v>
      </c>
      <c r="K25" s="84">
        <v>21.4</v>
      </c>
    </row>
    <row r="26" spans="1:11" ht="17.25">
      <c r="A26" s="2">
        <f t="shared" si="3"/>
        <v>999</v>
      </c>
      <c r="B26" s="2">
        <f t="shared" si="4"/>
      </c>
      <c r="C26" s="2">
        <f t="shared" si="5"/>
      </c>
      <c r="J26" s="83" t="s">
        <v>285</v>
      </c>
      <c r="K26" s="85">
        <v>31.2</v>
      </c>
    </row>
    <row r="27" spans="1:11" ht="17.25">
      <c r="A27" s="2">
        <f t="shared" si="3"/>
        <v>999</v>
      </c>
      <c r="B27" s="2">
        <f t="shared" si="4"/>
      </c>
      <c r="C27" s="2">
        <f t="shared" si="5"/>
      </c>
      <c r="J27" s="83" t="s">
        <v>286</v>
      </c>
      <c r="K27" s="85">
        <v>44.1</v>
      </c>
    </row>
    <row r="28" spans="1:11" ht="17.25">
      <c r="A28" s="2">
        <f t="shared" si="3"/>
        <v>999</v>
      </c>
      <c r="B28" s="2">
        <f t="shared" si="4"/>
      </c>
      <c r="C28" s="2">
        <f t="shared" si="5"/>
      </c>
      <c r="J28" s="83" t="s">
        <v>287</v>
      </c>
      <c r="K28" s="85">
        <v>57.3</v>
      </c>
    </row>
    <row r="29" spans="1:11" ht="17.25">
      <c r="A29" s="2">
        <f t="shared" si="3"/>
        <v>999</v>
      </c>
      <c r="B29" s="2">
        <f>IF(F13&gt;0,"  H型钢"&amp;C13&amp;"的"&amp;D13&amp;"米×"&amp;H13&amp;"kg／米＝"&amp;F13&amp;"kg","")</f>
      </c>
      <c r="C29" s="2">
        <f t="shared" si="5"/>
      </c>
      <c r="J29" s="83" t="s">
        <v>288</v>
      </c>
      <c r="K29" s="85">
        <v>79.7</v>
      </c>
    </row>
    <row r="30" spans="1:11" ht="17.25">
      <c r="A30" s="2">
        <f t="shared" si="3"/>
        <v>999</v>
      </c>
      <c r="B30" s="2">
        <f t="shared" si="4"/>
      </c>
      <c r="C30" s="2">
        <f t="shared" si="5"/>
      </c>
      <c r="J30" s="83" t="s">
        <v>289</v>
      </c>
      <c r="K30" s="85">
        <v>107</v>
      </c>
    </row>
    <row r="31" spans="1:11" ht="17.25">
      <c r="A31" s="2">
        <f t="shared" si="3"/>
        <v>999</v>
      </c>
      <c r="B31" s="2">
        <f t="shared" si="4"/>
      </c>
      <c r="C31" s="2">
        <f t="shared" si="5"/>
      </c>
      <c r="J31" s="83" t="s">
        <v>290</v>
      </c>
      <c r="K31" s="85">
        <v>124</v>
      </c>
    </row>
    <row r="32" spans="1:11" ht="17.25">
      <c r="A32" s="2">
        <f t="shared" si="3"/>
        <v>999</v>
      </c>
      <c r="B32" s="2">
        <f t="shared" si="4"/>
      </c>
      <c r="C32" s="2">
        <f t="shared" si="5"/>
      </c>
      <c r="J32" s="83" t="s">
        <v>291</v>
      </c>
      <c r="K32" s="85">
        <v>115</v>
      </c>
    </row>
    <row r="33" spans="1:11" ht="17.25">
      <c r="A33" s="2">
        <f t="shared" si="3"/>
        <v>999</v>
      </c>
      <c r="B33" s="2">
        <f>IF(F17&gt;0,"  H型钢"&amp;C17&amp;"的"&amp;D17&amp;"米×"&amp;H17&amp;"kg／米＝"&amp;F17&amp;"kg","")</f>
      </c>
      <c r="C33" s="2">
        <f t="shared" si="5"/>
      </c>
      <c r="J33" s="83" t="s">
        <v>292</v>
      </c>
      <c r="K33" s="85">
        <v>129</v>
      </c>
    </row>
    <row r="34" spans="1:11" ht="17.25">
      <c r="A34" s="2">
        <f t="shared" si="3"/>
        <v>999</v>
      </c>
      <c r="B34" s="2">
        <f t="shared" si="4"/>
      </c>
      <c r="C34" s="2">
        <f t="shared" si="5"/>
      </c>
      <c r="J34" s="83" t="s">
        <v>293</v>
      </c>
      <c r="K34" s="85">
        <v>137</v>
      </c>
    </row>
    <row r="35" spans="2:11" ht="17.25">
      <c r="B35" s="2">
        <f>IF(G6&gt;0,IF(COUNTIF(F4:F18,"&gt;0")&gt;1,B20&amp;B21&amp;B22&amp;B23&amp;B24&amp;B25&amp;B26&amp;B27&amp;B28&amp;B29&amp;B30&amp;B31&amp;B32&amp;B33&amp;B34&amp;"  H型钢总重量合计"&amp;G6&amp;"kg",B20&amp;B21&amp;B22&amp;B23&amp;B24&amp;B25&amp;B26&amp;B27&amp;B28&amp;B29&amp;B30&amp;B31&amp;B32&amp;B33&amp;B34),"")</f>
      </c>
      <c r="J35" s="83" t="s">
        <v>294</v>
      </c>
      <c r="K35" s="85">
        <v>151</v>
      </c>
    </row>
    <row r="36" spans="2:11" ht="18" thickBot="1">
      <c r="B36" s="40">
        <f>IF(G4&gt;0,'钢管'!B36&amp;'钢板'!B35&amp;'角钢'!B35&amp;'不等边角钢'!B35&amp;'槽钢'!B35&amp;'工字钢'!B35&amp;'H型钢'!B35&amp;'扁钢'!B35&amp;'圆钢'!B35&amp;'花纹板'!B35&amp;"  钢结构总重量总计"&amp;'钢管'!H4/1000&amp;"吨","")</f>
      </c>
      <c r="J36" s="83" t="s">
        <v>295</v>
      </c>
      <c r="K36" s="87">
        <v>175</v>
      </c>
    </row>
    <row r="37" spans="2:11" ht="18" thickBot="1">
      <c r="B37" s="78" t="s">
        <v>333</v>
      </c>
      <c r="J37" s="83">
        <v>0</v>
      </c>
      <c r="K37" s="90">
        <v>0</v>
      </c>
    </row>
    <row r="38" spans="10:11" ht="17.25">
      <c r="J38" s="83" t="s">
        <v>296</v>
      </c>
      <c r="K38" s="84">
        <v>9.54</v>
      </c>
    </row>
    <row r="39" spans="10:11" ht="17.25">
      <c r="J39" s="83" t="s">
        <v>297</v>
      </c>
      <c r="K39" s="85">
        <v>13.3</v>
      </c>
    </row>
    <row r="40" spans="10:11" ht="17.25">
      <c r="J40" s="83" t="s">
        <v>298</v>
      </c>
      <c r="K40" s="85">
        <v>14.3</v>
      </c>
    </row>
    <row r="41" spans="10:11" ht="17.25">
      <c r="J41" s="83" t="s">
        <v>299</v>
      </c>
      <c r="K41" s="85">
        <v>18.2</v>
      </c>
    </row>
    <row r="42" spans="10:11" ht="17.25">
      <c r="J42" s="83" t="s">
        <v>300</v>
      </c>
      <c r="K42" s="85">
        <v>18.5</v>
      </c>
    </row>
    <row r="43" spans="10:11" ht="17.25">
      <c r="J43" s="83" t="s">
        <v>301</v>
      </c>
      <c r="K43" s="85">
        <v>21.7</v>
      </c>
    </row>
    <row r="44" spans="10:11" ht="17.25">
      <c r="J44" s="83" t="s">
        <v>302</v>
      </c>
      <c r="K44" s="85">
        <v>25.8</v>
      </c>
    </row>
    <row r="45" spans="10:11" ht="17.25">
      <c r="J45" s="83" t="s">
        <v>303</v>
      </c>
      <c r="K45" s="85">
        <v>29.7</v>
      </c>
    </row>
    <row r="46" spans="10:11" ht="17.25">
      <c r="J46" s="83" t="s">
        <v>304</v>
      </c>
      <c r="K46" s="85">
        <v>32.6</v>
      </c>
    </row>
    <row r="47" spans="10:11" ht="17.25">
      <c r="J47" s="83" t="s">
        <v>305</v>
      </c>
      <c r="K47" s="86">
        <v>37.3</v>
      </c>
    </row>
    <row r="48" spans="10:11" ht="17.25">
      <c r="J48" s="83" t="s">
        <v>306</v>
      </c>
      <c r="K48" s="85">
        <v>41.8</v>
      </c>
    </row>
    <row r="49" spans="10:11" ht="17.25">
      <c r="J49" s="83" t="s">
        <v>307</v>
      </c>
      <c r="K49" s="88">
        <v>50</v>
      </c>
    </row>
    <row r="50" spans="10:11" ht="17.25">
      <c r="J50" s="83" t="s">
        <v>308</v>
      </c>
      <c r="K50" s="88">
        <v>55.8</v>
      </c>
    </row>
    <row r="51" spans="10:11" ht="17.25">
      <c r="J51" s="83" t="s">
        <v>309</v>
      </c>
      <c r="K51" s="88">
        <v>56.7</v>
      </c>
    </row>
    <row r="52" spans="10:11" ht="17.25">
      <c r="J52" s="83" t="s">
        <v>310</v>
      </c>
      <c r="K52" s="88">
        <v>66</v>
      </c>
    </row>
    <row r="53" spans="10:11" ht="17.25">
      <c r="J53" s="83" t="s">
        <v>311</v>
      </c>
      <c r="K53" s="88">
        <v>65.5</v>
      </c>
    </row>
    <row r="54" spans="10:11" ht="17.25">
      <c r="J54" s="83" t="s">
        <v>312</v>
      </c>
      <c r="K54" s="88">
        <v>66.7</v>
      </c>
    </row>
    <row r="55" spans="10:11" ht="17.25">
      <c r="J55" s="83" t="s">
        <v>313</v>
      </c>
      <c r="K55" s="88">
        <v>76.5</v>
      </c>
    </row>
    <row r="56" spans="10:11" ht="17.25">
      <c r="J56" s="83" t="s">
        <v>314</v>
      </c>
      <c r="K56" s="88">
        <v>77.1</v>
      </c>
    </row>
    <row r="57" spans="10:11" ht="17.25">
      <c r="J57" s="83" t="s">
        <v>315</v>
      </c>
      <c r="K57" s="88">
        <v>79.5</v>
      </c>
    </row>
    <row r="58" spans="10:11" ht="17.25">
      <c r="J58" s="83" t="s">
        <v>316</v>
      </c>
      <c r="K58" s="88">
        <v>89.6</v>
      </c>
    </row>
    <row r="59" spans="10:11" ht="17.25">
      <c r="J59" s="83" t="s">
        <v>317</v>
      </c>
      <c r="K59" s="88">
        <v>103</v>
      </c>
    </row>
    <row r="60" spans="10:11" ht="17.25">
      <c r="J60" s="83" t="s">
        <v>318</v>
      </c>
      <c r="K60" s="88">
        <v>95.1</v>
      </c>
    </row>
    <row r="61" spans="10:11" ht="17.25">
      <c r="J61" s="83" t="s">
        <v>319</v>
      </c>
      <c r="K61" s="88">
        <v>106</v>
      </c>
    </row>
    <row r="62" spans="10:11" ht="17.25">
      <c r="J62" s="83" t="s">
        <v>320</v>
      </c>
      <c r="K62" s="88">
        <v>120</v>
      </c>
    </row>
    <row r="63" spans="10:11" ht="17.25">
      <c r="J63" s="83" t="s">
        <v>321</v>
      </c>
      <c r="K63" s="88">
        <v>166</v>
      </c>
    </row>
    <row r="64" spans="10:11" ht="17.25">
      <c r="J64" s="83" t="s">
        <v>322</v>
      </c>
      <c r="K64" s="88">
        <v>185</v>
      </c>
    </row>
    <row r="65" spans="10:11" ht="17.25">
      <c r="J65" s="83" t="s">
        <v>323</v>
      </c>
      <c r="K65" s="88">
        <v>191</v>
      </c>
    </row>
    <row r="66" spans="10:11" ht="17.25">
      <c r="J66" s="83" t="s">
        <v>324</v>
      </c>
      <c r="K66" s="88">
        <v>210</v>
      </c>
    </row>
    <row r="67" spans="10:11" ht="17.25">
      <c r="J67" s="83" t="s">
        <v>325</v>
      </c>
      <c r="K67" s="88">
        <v>213</v>
      </c>
    </row>
    <row r="68" spans="10:11" ht="17.25">
      <c r="J68" s="83" t="s">
        <v>326</v>
      </c>
      <c r="K68" s="88">
        <v>243</v>
      </c>
    </row>
    <row r="69" spans="10:11" ht="18" thickBot="1">
      <c r="J69" s="83" t="s">
        <v>327</v>
      </c>
      <c r="K69" s="89">
        <v>286</v>
      </c>
    </row>
    <row r="70" spans="10:11" ht="18" thickBot="1">
      <c r="J70" s="83">
        <v>0</v>
      </c>
      <c r="K70" s="89">
        <v>0</v>
      </c>
    </row>
  </sheetData>
  <sheetProtection sheet="1" objects="1" scenarios="1" selectLockedCells="1"/>
  <mergeCells count="1">
    <mergeCell ref="I4:I14"/>
  </mergeCells>
  <dataValidations count="6">
    <dataValidation type="list" allowBlank="1" showInputMessage="1" showErrorMessage="1" sqref="C4:C6">
      <formula1>$J$3:$J$24</formula1>
    </dataValidation>
    <dataValidation type="decimal" operator="greaterThanOrEqual" allowBlank="1" showInputMessage="1" showErrorMessage="1" imeMode="off" sqref="E4:E18">
      <formula1>-888</formula1>
    </dataValidation>
    <dataValidation type="list" allowBlank="1" showInputMessage="1" showErrorMessage="1" sqref="C7:C9">
      <formula1>$J$25:$J$37</formula1>
    </dataValidation>
    <dataValidation type="list" allowBlank="1" showInputMessage="1" showErrorMessage="1" sqref="C10:C12">
      <formula1>$J$38:$J$70</formula1>
    </dataValidation>
    <dataValidation type="list" allowBlank="1" showInputMessage="1" showErrorMessage="1" sqref="C13:C18">
      <formula1>$J$3:$J$70</formula1>
    </dataValidation>
    <dataValidation type="decimal" operator="greaterThan" allowBlank="1" showInputMessage="1" showErrorMessage="1" imeMode="off" sqref="D4:D18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33"/>
  </sheetPr>
  <dimension ref="A1:J37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6.625" style="40" customWidth="1"/>
    <col min="2" max="2" width="13.375" style="40" customWidth="1"/>
    <col min="3" max="3" width="12.625" style="40" customWidth="1"/>
    <col min="4" max="4" width="12.75390625" style="40" customWidth="1"/>
    <col min="5" max="5" width="8.50390625" style="40" customWidth="1"/>
    <col min="6" max="6" width="15.00390625" style="40" customWidth="1"/>
    <col min="7" max="7" width="16.875" style="40" customWidth="1"/>
    <col min="8" max="8" width="10.75390625" style="40" customWidth="1"/>
    <col min="9" max="9" width="43.00390625" style="40" customWidth="1"/>
    <col min="10" max="16384" width="9.00390625" style="40" customWidth="1"/>
  </cols>
  <sheetData>
    <row r="1" spans="7:8" s="33" customFormat="1" ht="78" customHeight="1">
      <c r="G1" s="18">
        <f>'顺序号提示'!K1</f>
        <v>0</v>
      </c>
      <c r="H1" s="51" t="s">
        <v>21</v>
      </c>
    </row>
    <row r="2" spans="1:7" s="33" customFormat="1" ht="15.75" customHeight="1">
      <c r="A2" s="53" t="s">
        <v>22</v>
      </c>
      <c r="B2" s="36"/>
      <c r="C2" s="36"/>
      <c r="D2" s="36"/>
      <c r="E2" s="36"/>
      <c r="F2" s="36"/>
      <c r="G2" s="36"/>
    </row>
    <row r="3" spans="1:10" ht="21.75">
      <c r="A3" s="37" t="s">
        <v>17</v>
      </c>
      <c r="B3" s="37" t="s">
        <v>9</v>
      </c>
      <c r="C3" s="37" t="s">
        <v>24</v>
      </c>
      <c r="D3" s="37" t="s">
        <v>23</v>
      </c>
      <c r="E3" s="9" t="s">
        <v>349</v>
      </c>
      <c r="F3" s="38" t="s">
        <v>18</v>
      </c>
      <c r="G3" s="38" t="s">
        <v>19</v>
      </c>
      <c r="H3" s="56" t="s">
        <v>46</v>
      </c>
      <c r="I3" s="39"/>
      <c r="J3" s="39"/>
    </row>
    <row r="4" spans="1:10" ht="21.75">
      <c r="A4" s="38">
        <v>1</v>
      </c>
      <c r="B4" s="50"/>
      <c r="C4" s="14"/>
      <c r="D4" s="14"/>
      <c r="E4" s="44">
        <f>IF(F4=0,0,IF(E4&lt;&gt;0,E4,G$1))</f>
        <v>0</v>
      </c>
      <c r="F4" s="45">
        <f>D4*B4*C4*7.85/1000</f>
        <v>0</v>
      </c>
      <c r="G4" s="57">
        <f>'钢管'!H6+'钢板'!J6+'圆钢'!F6+'扁钢'!G6+'花纹板'!I6+'H型钢'!G6+'工字钢'!F6+'槽钢'!F6+'角钢'!F6+'不等边角钢'!F6</f>
        <v>0</v>
      </c>
      <c r="H4" s="74">
        <f>B4*C4*7.85/1000</f>
        <v>0</v>
      </c>
      <c r="I4" s="111" t="str">
        <f>IF(G6&gt;0,B35,"自动生成工程量计算式")</f>
        <v>自动生成工程量计算式</v>
      </c>
      <c r="J4" s="39"/>
    </row>
    <row r="5" spans="1:10" ht="21.75">
      <c r="A5" s="38">
        <v>2</v>
      </c>
      <c r="B5" s="50"/>
      <c r="C5" s="14"/>
      <c r="D5" s="14"/>
      <c r="E5" s="44">
        <f aca="true" t="shared" si="0" ref="E5:E18">IF(F5=0,0,IF(E5&lt;&gt;0,E5,G$1))</f>
        <v>0</v>
      </c>
      <c r="F5" s="45">
        <f aca="true" t="shared" si="1" ref="F5:F18">D5*B5*C5*7.85/1000</f>
        <v>0</v>
      </c>
      <c r="G5" s="43" t="s">
        <v>20</v>
      </c>
      <c r="H5" s="74">
        <f aca="true" t="shared" si="2" ref="H5:H18">B5*C5*7.85/1000</f>
        <v>0</v>
      </c>
      <c r="I5" s="112"/>
      <c r="J5" s="39"/>
    </row>
    <row r="6" spans="1:10" ht="21.75">
      <c r="A6" s="38">
        <v>3</v>
      </c>
      <c r="B6" s="50"/>
      <c r="C6" s="14"/>
      <c r="D6" s="14"/>
      <c r="E6" s="44">
        <f t="shared" si="0"/>
        <v>0</v>
      </c>
      <c r="F6" s="45">
        <f t="shared" si="1"/>
        <v>0</v>
      </c>
      <c r="G6" s="58">
        <f>SUM(F4:F18)</f>
        <v>0</v>
      </c>
      <c r="H6" s="74">
        <f t="shared" si="2"/>
        <v>0</v>
      </c>
      <c r="I6" s="112"/>
      <c r="J6" s="39"/>
    </row>
    <row r="7" spans="1:10" ht="22.5">
      <c r="A7" s="38">
        <v>4</v>
      </c>
      <c r="B7" s="50"/>
      <c r="C7" s="14"/>
      <c r="D7" s="14"/>
      <c r="E7" s="44">
        <f t="shared" si="0"/>
        <v>0</v>
      </c>
      <c r="F7" s="45">
        <f t="shared" si="1"/>
        <v>0</v>
      </c>
      <c r="G7" s="75">
        <v>1.88</v>
      </c>
      <c r="H7" s="74">
        <f t="shared" si="2"/>
        <v>0</v>
      </c>
      <c r="I7" s="112"/>
      <c r="J7" s="39"/>
    </row>
    <row r="8" spans="1:10" ht="22.5">
      <c r="A8" s="38">
        <v>5</v>
      </c>
      <c r="B8" s="50"/>
      <c r="C8" s="14"/>
      <c r="D8" s="14"/>
      <c r="E8" s="44">
        <f t="shared" si="0"/>
        <v>0</v>
      </c>
      <c r="F8" s="45">
        <f t="shared" si="1"/>
        <v>0</v>
      </c>
      <c r="G8" s="43"/>
      <c r="H8" s="74">
        <f t="shared" si="2"/>
        <v>0</v>
      </c>
      <c r="I8" s="112"/>
      <c r="J8" s="39"/>
    </row>
    <row r="9" spans="1:10" ht="22.5">
      <c r="A9" s="38">
        <v>6</v>
      </c>
      <c r="B9" s="50"/>
      <c r="C9" s="14"/>
      <c r="D9" s="14"/>
      <c r="E9" s="44">
        <f t="shared" si="0"/>
        <v>0</v>
      </c>
      <c r="F9" s="45">
        <f t="shared" si="1"/>
        <v>0</v>
      </c>
      <c r="G9" s="43"/>
      <c r="H9" s="74">
        <f t="shared" si="2"/>
        <v>0</v>
      </c>
      <c r="I9" s="112"/>
      <c r="J9" s="39"/>
    </row>
    <row r="10" spans="1:10" ht="22.5">
      <c r="A10" s="38">
        <v>7</v>
      </c>
      <c r="B10" s="50"/>
      <c r="C10" s="14"/>
      <c r="D10" s="14"/>
      <c r="E10" s="44">
        <f t="shared" si="0"/>
        <v>0</v>
      </c>
      <c r="F10" s="45">
        <f t="shared" si="1"/>
        <v>0</v>
      </c>
      <c r="G10" s="43"/>
      <c r="H10" s="74">
        <f t="shared" si="2"/>
        <v>0</v>
      </c>
      <c r="I10" s="112"/>
      <c r="J10" s="39"/>
    </row>
    <row r="11" spans="1:10" ht="22.5">
      <c r="A11" s="38">
        <v>8</v>
      </c>
      <c r="B11" s="50"/>
      <c r="C11" s="14"/>
      <c r="D11" s="14"/>
      <c r="E11" s="44">
        <f t="shared" si="0"/>
        <v>0</v>
      </c>
      <c r="F11" s="45">
        <f t="shared" si="1"/>
        <v>0</v>
      </c>
      <c r="G11" s="43"/>
      <c r="H11" s="74">
        <f t="shared" si="2"/>
        <v>0</v>
      </c>
      <c r="I11" s="112"/>
      <c r="J11" s="39"/>
    </row>
    <row r="12" spans="1:10" ht="21" customHeight="1">
      <c r="A12" s="38">
        <v>9</v>
      </c>
      <c r="B12" s="50"/>
      <c r="C12" s="14"/>
      <c r="D12" s="14"/>
      <c r="E12" s="44">
        <f t="shared" si="0"/>
        <v>0</v>
      </c>
      <c r="F12" s="45">
        <f t="shared" si="1"/>
        <v>0</v>
      </c>
      <c r="G12" s="43"/>
      <c r="H12" s="74">
        <f>B12*C12*7.85/1000</f>
        <v>0</v>
      </c>
      <c r="I12" s="112"/>
      <c r="J12" s="39"/>
    </row>
    <row r="13" spans="1:10" ht="21" customHeight="1">
      <c r="A13" s="38">
        <v>10</v>
      </c>
      <c r="B13" s="50"/>
      <c r="C13" s="14"/>
      <c r="D13" s="14"/>
      <c r="E13" s="44">
        <f t="shared" si="0"/>
        <v>0</v>
      </c>
      <c r="F13" s="45">
        <f>D13*B13*C13*7.85/1000</f>
        <v>0</v>
      </c>
      <c r="G13" s="43"/>
      <c r="H13" s="74">
        <f t="shared" si="2"/>
        <v>0</v>
      </c>
      <c r="I13" s="112"/>
      <c r="J13" s="39"/>
    </row>
    <row r="14" spans="1:10" ht="21" customHeight="1">
      <c r="A14" s="38">
        <v>11</v>
      </c>
      <c r="B14" s="50"/>
      <c r="C14" s="14"/>
      <c r="D14" s="14"/>
      <c r="E14" s="44">
        <f t="shared" si="0"/>
        <v>0</v>
      </c>
      <c r="F14" s="45">
        <f t="shared" si="1"/>
        <v>0</v>
      </c>
      <c r="G14" s="43"/>
      <c r="H14" s="74">
        <f t="shared" si="2"/>
        <v>0</v>
      </c>
      <c r="I14" s="113"/>
      <c r="J14" s="39"/>
    </row>
    <row r="15" spans="1:10" ht="21" customHeight="1">
      <c r="A15" s="38">
        <v>12</v>
      </c>
      <c r="B15" s="50"/>
      <c r="C15" s="14"/>
      <c r="D15" s="14"/>
      <c r="E15" s="44">
        <f t="shared" si="0"/>
        <v>0</v>
      </c>
      <c r="F15" s="45">
        <f t="shared" si="1"/>
        <v>0</v>
      </c>
      <c r="G15" s="43"/>
      <c r="H15" s="74">
        <f t="shared" si="2"/>
        <v>0</v>
      </c>
      <c r="I15" s="39"/>
      <c r="J15" s="39"/>
    </row>
    <row r="16" spans="1:10" ht="21" customHeight="1">
      <c r="A16" s="38">
        <v>13</v>
      </c>
      <c r="B16" s="50"/>
      <c r="C16" s="14"/>
      <c r="D16" s="14"/>
      <c r="E16" s="44">
        <f t="shared" si="0"/>
        <v>0</v>
      </c>
      <c r="F16" s="45">
        <f t="shared" si="1"/>
        <v>0</v>
      </c>
      <c r="G16" s="43"/>
      <c r="H16" s="74">
        <f t="shared" si="2"/>
        <v>0</v>
      </c>
      <c r="I16" s="39"/>
      <c r="J16" s="39"/>
    </row>
    <row r="17" spans="1:10" ht="21" customHeight="1">
      <c r="A17" s="38">
        <v>14</v>
      </c>
      <c r="B17" s="50"/>
      <c r="C17" s="14"/>
      <c r="D17" s="14"/>
      <c r="E17" s="44">
        <f t="shared" si="0"/>
        <v>0</v>
      </c>
      <c r="F17" s="45">
        <f t="shared" si="1"/>
        <v>0</v>
      </c>
      <c r="G17" s="43"/>
      <c r="H17" s="74">
        <f t="shared" si="2"/>
        <v>0</v>
      </c>
      <c r="I17" s="39"/>
      <c r="J17" s="39"/>
    </row>
    <row r="18" spans="1:10" ht="21" customHeight="1">
      <c r="A18" s="38">
        <v>15</v>
      </c>
      <c r="B18" s="50"/>
      <c r="C18" s="14"/>
      <c r="D18" s="14"/>
      <c r="E18" s="44">
        <f t="shared" si="0"/>
        <v>0</v>
      </c>
      <c r="F18" s="45">
        <f t="shared" si="1"/>
        <v>0</v>
      </c>
      <c r="G18" s="43"/>
      <c r="H18" s="74">
        <f t="shared" si="2"/>
        <v>0</v>
      </c>
      <c r="I18" s="39"/>
      <c r="J18" s="39"/>
    </row>
    <row r="20" spans="1:3" ht="17.25">
      <c r="A20" s="40">
        <f>IF(F4&gt;0,E4,999)</f>
        <v>999</v>
      </c>
      <c r="B20" s="2">
        <f>IF(F4&gt;0,"  扁钢－"&amp;B4&amp;"×"&amp;C4&amp;"mm的"&amp;D4&amp;"米×"&amp;H4&amp;"kg／米＝"&amp;F4&amp;"kg","")</f>
      </c>
      <c r="C20" s="40">
        <f>IF(A20&lt;999,A20&amp;B20,0)</f>
        <v>0</v>
      </c>
    </row>
    <row r="21" spans="1:3" ht="17.25">
      <c r="A21" s="40">
        <f aca="true" t="shared" si="3" ref="A21:A34">IF(F5&gt;0,E5,999)</f>
        <v>999</v>
      </c>
      <c r="B21" s="2">
        <f aca="true" t="shared" si="4" ref="B21:B34">IF(F5&gt;0,"  扁钢－"&amp;B5&amp;"×"&amp;C5&amp;"mm的"&amp;D5&amp;"米×"&amp;H5&amp;"kg／米＝"&amp;F5&amp;"kg","")</f>
      </c>
      <c r="C21" s="40">
        <f aca="true" t="shared" si="5" ref="C21:C34">IF(A21&lt;999,A21&amp;B21,0)</f>
        <v>0</v>
      </c>
    </row>
    <row r="22" spans="1:3" ht="17.25">
      <c r="A22" s="40">
        <f t="shared" si="3"/>
        <v>999</v>
      </c>
      <c r="B22" s="2">
        <f t="shared" si="4"/>
      </c>
      <c r="C22" s="40">
        <f t="shared" si="5"/>
        <v>0</v>
      </c>
    </row>
    <row r="23" spans="1:3" ht="17.25">
      <c r="A23" s="40">
        <f t="shared" si="3"/>
        <v>999</v>
      </c>
      <c r="B23" s="2">
        <f t="shared" si="4"/>
      </c>
      <c r="C23" s="40">
        <f t="shared" si="5"/>
        <v>0</v>
      </c>
    </row>
    <row r="24" spans="1:3" ht="17.25">
      <c r="A24" s="40">
        <f t="shared" si="3"/>
        <v>999</v>
      </c>
      <c r="B24" s="2">
        <f t="shared" si="4"/>
      </c>
      <c r="C24" s="40">
        <f t="shared" si="5"/>
        <v>0</v>
      </c>
    </row>
    <row r="25" spans="1:3" ht="17.25">
      <c r="A25" s="40">
        <f t="shared" si="3"/>
        <v>999</v>
      </c>
      <c r="B25" s="2">
        <f t="shared" si="4"/>
      </c>
      <c r="C25" s="40">
        <f t="shared" si="5"/>
        <v>0</v>
      </c>
    </row>
    <row r="26" spans="1:3" ht="17.25">
      <c r="A26" s="40">
        <f t="shared" si="3"/>
        <v>999</v>
      </c>
      <c r="B26" s="2">
        <f t="shared" si="4"/>
      </c>
      <c r="C26" s="40">
        <f t="shared" si="5"/>
        <v>0</v>
      </c>
    </row>
    <row r="27" spans="1:3" ht="17.25">
      <c r="A27" s="40">
        <f t="shared" si="3"/>
        <v>999</v>
      </c>
      <c r="B27" s="2">
        <f t="shared" si="4"/>
      </c>
      <c r="C27" s="40">
        <f t="shared" si="5"/>
        <v>0</v>
      </c>
    </row>
    <row r="28" spans="1:3" ht="17.25">
      <c r="A28" s="40">
        <f t="shared" si="3"/>
        <v>999</v>
      </c>
      <c r="B28" s="2">
        <f t="shared" si="4"/>
      </c>
      <c r="C28" s="40">
        <f t="shared" si="5"/>
        <v>0</v>
      </c>
    </row>
    <row r="29" spans="1:3" ht="17.25">
      <c r="A29" s="40">
        <f t="shared" si="3"/>
        <v>999</v>
      </c>
      <c r="B29" s="2">
        <f t="shared" si="4"/>
      </c>
      <c r="C29" s="40">
        <f t="shared" si="5"/>
        <v>0</v>
      </c>
    </row>
    <row r="30" spans="1:3" ht="17.25">
      <c r="A30" s="40">
        <f t="shared" si="3"/>
        <v>999</v>
      </c>
      <c r="B30" s="2">
        <f t="shared" si="4"/>
      </c>
      <c r="C30" s="40">
        <f t="shared" si="5"/>
        <v>0</v>
      </c>
    </row>
    <row r="31" spans="1:3" ht="17.25">
      <c r="A31" s="40">
        <f t="shared" si="3"/>
        <v>999</v>
      </c>
      <c r="B31" s="2">
        <f t="shared" si="4"/>
      </c>
      <c r="C31" s="40">
        <f t="shared" si="5"/>
        <v>0</v>
      </c>
    </row>
    <row r="32" spans="1:3" ht="17.25">
      <c r="A32" s="40">
        <f t="shared" si="3"/>
        <v>999</v>
      </c>
      <c r="B32" s="2">
        <f t="shared" si="4"/>
      </c>
      <c r="C32" s="40">
        <f t="shared" si="5"/>
        <v>0</v>
      </c>
    </row>
    <row r="33" spans="1:3" ht="17.25">
      <c r="A33" s="40">
        <f t="shared" si="3"/>
        <v>999</v>
      </c>
      <c r="B33" s="2">
        <f t="shared" si="4"/>
      </c>
      <c r="C33" s="40">
        <f t="shared" si="5"/>
        <v>0</v>
      </c>
    </row>
    <row r="34" spans="1:3" ht="17.25">
      <c r="A34" s="40">
        <f t="shared" si="3"/>
        <v>999</v>
      </c>
      <c r="B34" s="2">
        <f t="shared" si="4"/>
      </c>
      <c r="C34" s="40">
        <f t="shared" si="5"/>
        <v>0</v>
      </c>
    </row>
    <row r="35" ht="17.25">
      <c r="B35" s="2">
        <f>IF(G6&gt;0,IF(COUNTIF(F4:F18,"&gt;0")&gt;1,B20&amp;B21&amp;B22&amp;B23&amp;B24&amp;B25&amp;B26&amp;B27&amp;B28&amp;B29&amp;B30&amp;B31&amp;B32&amp;B33&amp;B34&amp;"  扁钢总重量合计"&amp;G6&amp;"kg",B20&amp;B21&amp;B22&amp;B23&amp;B24&amp;B25&amp;B26&amp;B27&amp;B28&amp;B29&amp;B30&amp;B31&amp;B32&amp;B33&amp;B34),"")</f>
      </c>
    </row>
    <row r="36" ht="17.25">
      <c r="B36" s="40">
        <f>IF(G4&gt;0,'钢管'!B36&amp;'钢板'!B35&amp;'角钢'!B35&amp;'不等边角钢'!B35&amp;'槽钢'!B35&amp;'工字钢'!B35&amp;'H型钢'!B35&amp;'扁钢'!B35&amp;'圆钢'!B35&amp;'花纹板'!B35&amp;"  钢结构总重量总计"&amp;'钢管'!H4/1000&amp;"吨","")</f>
      </c>
    </row>
    <row r="37" ht="17.25">
      <c r="B37" s="78" t="s">
        <v>335</v>
      </c>
    </row>
  </sheetData>
  <sheetProtection sheet="1" objects="1" scenarios="1" selectLockedCells="1"/>
  <mergeCells count="1">
    <mergeCell ref="I4:I14"/>
  </mergeCells>
  <dataValidations count="1">
    <dataValidation type="decimal" operator="greaterThan" allowBlank="1" showInputMessage="1" showErrorMessage="1" imeMode="off" sqref="B4:D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3"/>
  </sheetPr>
  <dimension ref="A1:J3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6.125" style="40" customWidth="1"/>
    <col min="2" max="2" width="20.00390625" style="40" customWidth="1"/>
    <col min="3" max="3" width="12.375" style="40" customWidth="1"/>
    <col min="4" max="4" width="9.75390625" style="40" customWidth="1"/>
    <col min="5" max="5" width="20.00390625" style="40" customWidth="1"/>
    <col min="6" max="6" width="17.875" style="40" customWidth="1"/>
    <col min="7" max="7" width="9.75390625" style="40" customWidth="1"/>
    <col min="8" max="8" width="36.75390625" style="40" customWidth="1"/>
    <col min="9" max="9" width="10.875" style="40" customWidth="1"/>
    <col min="10" max="16384" width="9.00390625" style="40" customWidth="1"/>
  </cols>
  <sheetData>
    <row r="1" spans="6:7" s="33" customFormat="1" ht="75.75" customHeight="1">
      <c r="F1" s="51">
        <f>'顺序号提示'!K1</f>
        <v>0</v>
      </c>
      <c r="G1" s="51" t="s">
        <v>16</v>
      </c>
    </row>
    <row r="2" spans="1:6" s="33" customFormat="1" ht="18" customHeight="1">
      <c r="A2" s="53" t="s">
        <v>15</v>
      </c>
      <c r="B2" s="36"/>
      <c r="C2" s="36"/>
      <c r="D2" s="36"/>
      <c r="E2" s="36"/>
      <c r="F2" s="36"/>
    </row>
    <row r="3" spans="1:10" ht="21.75">
      <c r="A3" s="37" t="s">
        <v>3</v>
      </c>
      <c r="B3" s="38" t="s">
        <v>11</v>
      </c>
      <c r="C3" s="37" t="s">
        <v>10</v>
      </c>
      <c r="D3" s="9" t="s">
        <v>349</v>
      </c>
      <c r="E3" s="38" t="s">
        <v>12</v>
      </c>
      <c r="F3" s="38" t="s">
        <v>13</v>
      </c>
      <c r="G3" s="56" t="s">
        <v>46</v>
      </c>
      <c r="H3" s="39"/>
      <c r="I3" s="39"/>
      <c r="J3" s="39"/>
    </row>
    <row r="4" spans="1:10" ht="21.75">
      <c r="A4" s="42">
        <v>1</v>
      </c>
      <c r="B4" s="13"/>
      <c r="C4" s="12"/>
      <c r="D4" s="96">
        <f>IF(E4=0,0,IF(D4&lt;&gt;0,D4,F$1))</f>
        <v>0</v>
      </c>
      <c r="E4" s="45">
        <f aca="true" t="shared" si="0" ref="E4:E15">B4*B4*C4*7.85*PI()/4000</f>
        <v>0</v>
      </c>
      <c r="F4" s="46">
        <f>'钢管'!H6+'钢板'!J6+'圆钢'!F6+'扁钢'!G6+'花纹板'!I6+'H型钢'!G6+'工字钢'!F6+'槽钢'!F6+'角钢'!F6+'不等边角钢'!F6</f>
        <v>0</v>
      </c>
      <c r="G4" s="74">
        <f>B4*B4*7.85*PI()/4000</f>
        <v>0</v>
      </c>
      <c r="H4" s="117" t="str">
        <f>IF(F6&gt;0,B35,"自动生成工程量计算式")</f>
        <v>自动生成工程量计算式</v>
      </c>
      <c r="I4" s="39"/>
      <c r="J4" s="39"/>
    </row>
    <row r="5" spans="1:10" ht="21.75">
      <c r="A5" s="42">
        <v>2</v>
      </c>
      <c r="B5" s="13"/>
      <c r="C5" s="12"/>
      <c r="D5" s="96">
        <f aca="true" t="shared" si="1" ref="D5:D18">IF(E5=0,0,IF(D5&lt;&gt;0,D5,F$1))</f>
        <v>0</v>
      </c>
      <c r="E5" s="45">
        <f t="shared" si="0"/>
        <v>0</v>
      </c>
      <c r="F5" s="44" t="s">
        <v>4</v>
      </c>
      <c r="G5" s="74">
        <f aca="true" t="shared" si="2" ref="G5:G18">B5*B5*7.85*PI()/4000</f>
        <v>0</v>
      </c>
      <c r="H5" s="118"/>
      <c r="I5" s="39"/>
      <c r="J5" s="39"/>
    </row>
    <row r="6" spans="1:10" ht="21.75">
      <c r="A6" s="42">
        <v>3</v>
      </c>
      <c r="B6" s="13"/>
      <c r="C6" s="12"/>
      <c r="D6" s="96">
        <f t="shared" si="1"/>
        <v>0</v>
      </c>
      <c r="E6" s="45">
        <f t="shared" si="0"/>
        <v>0</v>
      </c>
      <c r="F6" s="48">
        <f>SUM(E4:E18)</f>
        <v>0</v>
      </c>
      <c r="G6" s="74">
        <f t="shared" si="2"/>
        <v>0</v>
      </c>
      <c r="H6" s="118"/>
      <c r="I6" s="39"/>
      <c r="J6" s="39"/>
    </row>
    <row r="7" spans="1:10" ht="22.5">
      <c r="A7" s="42">
        <v>4</v>
      </c>
      <c r="B7" s="13"/>
      <c r="C7" s="12"/>
      <c r="D7" s="96">
        <f t="shared" si="1"/>
        <v>0</v>
      </c>
      <c r="E7" s="45">
        <f t="shared" si="0"/>
        <v>0</v>
      </c>
      <c r="F7" s="75">
        <v>7.107</v>
      </c>
      <c r="G7" s="74">
        <f t="shared" si="2"/>
        <v>0</v>
      </c>
      <c r="H7" s="118"/>
      <c r="I7" s="39"/>
      <c r="J7" s="39"/>
    </row>
    <row r="8" spans="1:10" ht="22.5">
      <c r="A8" s="42">
        <v>5</v>
      </c>
      <c r="B8" s="13"/>
      <c r="C8" s="12"/>
      <c r="D8" s="96">
        <f t="shared" si="1"/>
        <v>0</v>
      </c>
      <c r="E8" s="45">
        <f t="shared" si="0"/>
        <v>0</v>
      </c>
      <c r="F8" s="60"/>
      <c r="G8" s="74">
        <f t="shared" si="2"/>
        <v>0</v>
      </c>
      <c r="H8" s="118"/>
      <c r="I8" s="39"/>
      <c r="J8" s="39"/>
    </row>
    <row r="9" spans="1:10" ht="22.5">
      <c r="A9" s="42">
        <v>6</v>
      </c>
      <c r="B9" s="13"/>
      <c r="C9" s="12"/>
      <c r="D9" s="96">
        <f t="shared" si="1"/>
        <v>0</v>
      </c>
      <c r="E9" s="45">
        <f t="shared" si="0"/>
        <v>0</v>
      </c>
      <c r="F9" s="44"/>
      <c r="G9" s="74">
        <f t="shared" si="2"/>
        <v>0</v>
      </c>
      <c r="H9" s="118"/>
      <c r="I9" s="39"/>
      <c r="J9" s="39"/>
    </row>
    <row r="10" spans="1:10" ht="22.5">
      <c r="A10" s="42">
        <v>7</v>
      </c>
      <c r="B10" s="13"/>
      <c r="C10" s="12"/>
      <c r="D10" s="96">
        <f t="shared" si="1"/>
        <v>0</v>
      </c>
      <c r="E10" s="45">
        <f t="shared" si="0"/>
        <v>0</v>
      </c>
      <c r="F10" s="44"/>
      <c r="G10" s="74">
        <f t="shared" si="2"/>
        <v>0</v>
      </c>
      <c r="H10" s="118"/>
      <c r="I10" s="39"/>
      <c r="J10" s="39"/>
    </row>
    <row r="11" spans="1:10" ht="22.5">
      <c r="A11" s="42">
        <v>8</v>
      </c>
      <c r="B11" s="13"/>
      <c r="C11" s="12"/>
      <c r="D11" s="96">
        <f t="shared" si="1"/>
        <v>0</v>
      </c>
      <c r="E11" s="45">
        <f t="shared" si="0"/>
        <v>0</v>
      </c>
      <c r="F11" s="44"/>
      <c r="G11" s="74">
        <f t="shared" si="2"/>
        <v>0</v>
      </c>
      <c r="H11" s="118"/>
      <c r="I11" s="39"/>
      <c r="J11" s="39"/>
    </row>
    <row r="12" spans="1:10" ht="21" customHeight="1">
      <c r="A12" s="42">
        <v>9</v>
      </c>
      <c r="B12" s="13"/>
      <c r="C12" s="12"/>
      <c r="D12" s="96">
        <f t="shared" si="1"/>
        <v>0</v>
      </c>
      <c r="E12" s="45">
        <f t="shared" si="0"/>
        <v>0</v>
      </c>
      <c r="F12" s="44"/>
      <c r="G12" s="74">
        <f t="shared" si="2"/>
        <v>0</v>
      </c>
      <c r="H12" s="118"/>
      <c r="I12" s="39"/>
      <c r="J12" s="39"/>
    </row>
    <row r="13" spans="1:10" ht="21" customHeight="1">
      <c r="A13" s="42">
        <v>10</v>
      </c>
      <c r="B13" s="13"/>
      <c r="C13" s="12"/>
      <c r="D13" s="96">
        <f t="shared" si="1"/>
        <v>0</v>
      </c>
      <c r="E13" s="45">
        <f t="shared" si="0"/>
        <v>0</v>
      </c>
      <c r="F13" s="44"/>
      <c r="G13" s="74">
        <f t="shared" si="2"/>
        <v>0</v>
      </c>
      <c r="H13" s="118"/>
      <c r="I13" s="39"/>
      <c r="J13" s="39"/>
    </row>
    <row r="14" spans="1:10" ht="21" customHeight="1">
      <c r="A14" s="42">
        <v>11</v>
      </c>
      <c r="B14" s="13"/>
      <c r="C14" s="12"/>
      <c r="D14" s="96">
        <f t="shared" si="1"/>
        <v>0</v>
      </c>
      <c r="E14" s="45">
        <f t="shared" si="0"/>
        <v>0</v>
      </c>
      <c r="F14" s="44"/>
      <c r="G14" s="74">
        <f t="shared" si="2"/>
        <v>0</v>
      </c>
      <c r="H14" s="119"/>
      <c r="I14" s="39"/>
      <c r="J14" s="39"/>
    </row>
    <row r="15" spans="1:10" ht="21" customHeight="1">
      <c r="A15" s="42">
        <v>12</v>
      </c>
      <c r="B15" s="13"/>
      <c r="C15" s="12"/>
      <c r="D15" s="96">
        <f t="shared" si="1"/>
        <v>0</v>
      </c>
      <c r="E15" s="45">
        <f t="shared" si="0"/>
        <v>0</v>
      </c>
      <c r="F15" s="44"/>
      <c r="G15" s="74">
        <f t="shared" si="2"/>
        <v>0</v>
      </c>
      <c r="H15" s="47"/>
      <c r="I15" s="39"/>
      <c r="J15" s="39"/>
    </row>
    <row r="16" spans="1:10" ht="21" customHeight="1">
      <c r="A16" s="42">
        <v>13</v>
      </c>
      <c r="B16" s="13"/>
      <c r="C16" s="12"/>
      <c r="D16" s="96">
        <f t="shared" si="1"/>
        <v>0</v>
      </c>
      <c r="E16" s="45">
        <f>C16*G16</f>
        <v>0</v>
      </c>
      <c r="F16" s="44"/>
      <c r="G16" s="74">
        <f t="shared" si="2"/>
        <v>0</v>
      </c>
      <c r="H16" s="47"/>
      <c r="I16" s="39"/>
      <c r="J16" s="39"/>
    </row>
    <row r="17" spans="1:10" ht="21" customHeight="1">
      <c r="A17" s="42">
        <v>14</v>
      </c>
      <c r="B17" s="13"/>
      <c r="C17" s="12"/>
      <c r="D17" s="96">
        <f t="shared" si="1"/>
        <v>0</v>
      </c>
      <c r="E17" s="45">
        <f>B17*B17*C17*7.85*PI()/4000</f>
        <v>0</v>
      </c>
      <c r="F17" s="44"/>
      <c r="G17" s="74">
        <f t="shared" si="2"/>
        <v>0</v>
      </c>
      <c r="H17" s="47"/>
      <c r="I17" s="39"/>
      <c r="J17" s="39"/>
    </row>
    <row r="18" spans="1:10" ht="21" customHeight="1">
      <c r="A18" s="42">
        <v>15</v>
      </c>
      <c r="B18" s="13"/>
      <c r="C18" s="12"/>
      <c r="D18" s="96">
        <f t="shared" si="1"/>
        <v>0</v>
      </c>
      <c r="E18" s="45">
        <f>B18*B18*C18*7.85*PI()/4000</f>
        <v>0</v>
      </c>
      <c r="F18" s="44"/>
      <c r="G18" s="74">
        <f t="shared" si="2"/>
        <v>0</v>
      </c>
      <c r="H18" s="47"/>
      <c r="I18" s="39"/>
      <c r="J18" s="39"/>
    </row>
    <row r="20" spans="1:3" ht="17.25">
      <c r="A20" s="40">
        <f>IF(E4&gt;0,D4,999)</f>
        <v>999</v>
      </c>
      <c r="B20" s="2">
        <f>IF(E4&gt;0,"  圆钢φ"&amp;B4&amp;"mm的"&amp;C4&amp;"米×"&amp;G4&amp;"kg／米＝"&amp;E4&amp;"kg","")</f>
      </c>
      <c r="C20" s="40">
        <f>IF(A20&lt;999,A20&amp;B20,"")</f>
      </c>
    </row>
    <row r="21" spans="1:3" ht="17.25">
      <c r="A21" s="40">
        <f aca="true" t="shared" si="3" ref="A21:A34">IF(E5&gt;0,D5,999)</f>
        <v>999</v>
      </c>
      <c r="B21" s="2">
        <f aca="true" t="shared" si="4" ref="B21:B34">IF(E5&gt;0,"  圆钢φ"&amp;B5&amp;"mm的"&amp;C5&amp;"米×"&amp;G5&amp;"kg／米＝"&amp;E5&amp;"kg","")</f>
      </c>
      <c r="C21" s="40">
        <f aca="true" t="shared" si="5" ref="C21:C34">IF(A21&lt;999,A21&amp;B21,"")</f>
      </c>
    </row>
    <row r="22" spans="1:3" ht="17.25">
      <c r="A22" s="40">
        <f t="shared" si="3"/>
        <v>999</v>
      </c>
      <c r="B22" s="2">
        <f t="shared" si="4"/>
      </c>
      <c r="C22" s="40">
        <f t="shared" si="5"/>
      </c>
    </row>
    <row r="23" spans="1:3" ht="17.25">
      <c r="A23" s="40">
        <f t="shared" si="3"/>
        <v>999</v>
      </c>
      <c r="B23" s="2">
        <f t="shared" si="4"/>
      </c>
      <c r="C23" s="40">
        <f t="shared" si="5"/>
      </c>
    </row>
    <row r="24" spans="1:3" ht="17.25">
      <c r="A24" s="40">
        <f t="shared" si="3"/>
        <v>999</v>
      </c>
      <c r="B24" s="2">
        <f t="shared" si="4"/>
      </c>
      <c r="C24" s="40">
        <f t="shared" si="5"/>
      </c>
    </row>
    <row r="25" spans="1:3" ht="17.25">
      <c r="A25" s="40">
        <f t="shared" si="3"/>
        <v>999</v>
      </c>
      <c r="B25" s="2">
        <f t="shared" si="4"/>
      </c>
      <c r="C25" s="40">
        <f t="shared" si="5"/>
      </c>
    </row>
    <row r="26" spans="1:3" ht="17.25">
      <c r="A26" s="40">
        <f t="shared" si="3"/>
        <v>999</v>
      </c>
      <c r="B26" s="2">
        <f t="shared" si="4"/>
      </c>
      <c r="C26" s="40">
        <f t="shared" si="5"/>
      </c>
    </row>
    <row r="27" spans="1:3" ht="17.25">
      <c r="A27" s="40">
        <f t="shared" si="3"/>
        <v>999</v>
      </c>
      <c r="B27" s="2">
        <f t="shared" si="4"/>
      </c>
      <c r="C27" s="40">
        <f t="shared" si="5"/>
      </c>
    </row>
    <row r="28" spans="1:3" ht="17.25">
      <c r="A28" s="40">
        <f t="shared" si="3"/>
        <v>999</v>
      </c>
      <c r="B28" s="2">
        <f t="shared" si="4"/>
      </c>
      <c r="C28" s="40">
        <f t="shared" si="5"/>
      </c>
    </row>
    <row r="29" spans="1:3" ht="17.25">
      <c r="A29" s="40">
        <f t="shared" si="3"/>
        <v>999</v>
      </c>
      <c r="B29" s="2">
        <f t="shared" si="4"/>
      </c>
      <c r="C29" s="40">
        <f t="shared" si="5"/>
      </c>
    </row>
    <row r="30" spans="1:3" ht="17.25">
      <c r="A30" s="40">
        <f t="shared" si="3"/>
        <v>999</v>
      </c>
      <c r="B30" s="2">
        <f t="shared" si="4"/>
      </c>
      <c r="C30" s="40">
        <f t="shared" si="5"/>
      </c>
    </row>
    <row r="31" spans="1:3" ht="17.25">
      <c r="A31" s="40">
        <f t="shared" si="3"/>
        <v>999</v>
      </c>
      <c r="B31" s="2">
        <f t="shared" si="4"/>
      </c>
      <c r="C31" s="40">
        <f t="shared" si="5"/>
      </c>
    </row>
    <row r="32" spans="1:3" ht="17.25">
      <c r="A32" s="40">
        <f t="shared" si="3"/>
        <v>999</v>
      </c>
      <c r="B32" s="2">
        <f t="shared" si="4"/>
      </c>
      <c r="C32" s="40">
        <f t="shared" si="5"/>
      </c>
    </row>
    <row r="33" spans="1:3" ht="17.25">
      <c r="A33" s="40">
        <f t="shared" si="3"/>
        <v>999</v>
      </c>
      <c r="B33" s="2">
        <f t="shared" si="4"/>
      </c>
      <c r="C33" s="40">
        <f t="shared" si="5"/>
      </c>
    </row>
    <row r="34" spans="1:3" ht="17.25">
      <c r="A34" s="40">
        <f t="shared" si="3"/>
        <v>999</v>
      </c>
      <c r="B34" s="2">
        <f t="shared" si="4"/>
      </c>
      <c r="C34" s="40">
        <f t="shared" si="5"/>
      </c>
    </row>
    <row r="35" ht="17.25">
      <c r="B35" s="2">
        <f>IF(F6&gt;0,IF(COUNTIF(E4:E18,"&gt;0")&gt;1,B20&amp;B21&amp;B22&amp;B23&amp;B24&amp;B25&amp;B26&amp;B27&amp;B28&amp;B29&amp;B30&amp;B31&amp;B32&amp;B33&amp;B34&amp;"  圆钢总重量合计"&amp;F6&amp;"kg",B20&amp;B21&amp;B22&amp;B23&amp;B24&amp;B25&amp;B26&amp;B27&amp;B28&amp;B29&amp;B30&amp;B31&amp;B32&amp;B33&amp;B34),"")</f>
      </c>
    </row>
    <row r="36" ht="17.25">
      <c r="B36" s="40">
        <f>IF(F4&gt;0,'钢管'!B36&amp;'钢板'!B35&amp;'角钢'!B35&amp;'不等边角钢'!B35&amp;'槽钢'!B35&amp;'工字钢'!B35&amp;'H型钢'!B35&amp;'扁钢'!B35&amp;'圆钢'!B35&amp;'花纹板'!B35&amp;"  钢结构总重量总计"&amp;'钢管'!H4/1000&amp;"吨","")</f>
      </c>
    </row>
    <row r="37" ht="17.25">
      <c r="B37" s="78" t="s">
        <v>354</v>
      </c>
    </row>
    <row r="38" ht="17.25">
      <c r="B38" s="2"/>
    </row>
  </sheetData>
  <sheetProtection sheet="1" objects="1" scenarios="1" selectLockedCells="1"/>
  <mergeCells count="1">
    <mergeCell ref="H4:H14"/>
  </mergeCells>
  <dataValidations count="2">
    <dataValidation type="decimal" operator="greaterThanOrEqual" allowBlank="1" showInputMessage="1" showErrorMessage="1" imeMode="off" sqref="D4:D18">
      <formula1>-888</formula1>
    </dataValidation>
    <dataValidation type="decimal" operator="greaterThan" allowBlank="1" showInputMessage="1" showErrorMessage="1" imeMode="off" sqref="B4:C18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恒瑞公司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张凤祥</dc:creator>
  <cp:keywords/>
  <dc:description/>
  <cp:lastModifiedBy>张凤祥</cp:lastModifiedBy>
  <dcterms:created xsi:type="dcterms:W3CDTF">2006-04-03T10:26:27Z</dcterms:created>
  <dcterms:modified xsi:type="dcterms:W3CDTF">2023-11-10T09:29:47Z</dcterms:modified>
  <cp:category/>
  <cp:version/>
  <cp:contentType/>
  <cp:contentStatus/>
</cp:coreProperties>
</file>